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1"/>
  </bookViews>
  <sheets>
    <sheet name="B06" sheetId="1" r:id="rId1"/>
    <sheet name="B07" sheetId="2" r:id="rId2"/>
    <sheet name="Sheet3" sheetId="3" r:id="rId3"/>
  </sheets>
  <externalReferences>
    <externalReference r:id="rId6"/>
  </externalReferences>
  <definedNames>
    <definedName name="_xlnm._FilterDatabase" localSheetId="0" hidden="1">'B06'!$A$1:$A$90</definedName>
    <definedName name="_xlnm._FilterDatabase" localSheetId="1" hidden="1">'B07'!$A$1:$A$98</definedName>
    <definedName name="_xlnm.Print_Area" localSheetId="0">'B06'!$A$1:$S$89</definedName>
    <definedName name="_xlnm.Print_Area" localSheetId="1">'B07'!$A$1:$T$91</definedName>
  </definedNames>
  <calcPr fullCalcOnLoad="1"/>
</workbook>
</file>

<file path=xl/sharedStrings.xml><?xml version="1.0" encoding="utf-8"?>
<sst xmlns="http://schemas.openxmlformats.org/spreadsheetml/2006/main" count="296" uniqueCount="154">
  <si>
    <t>Biểu số: 06/TK-THA</t>
  </si>
  <si>
    <t xml:space="preserve">   KẾT QUẢ THI HÀNH ÁN DÂN SỰ TÍNH BẰNG VIỆC </t>
  </si>
  <si>
    <t xml:space="preserve">Đơn vị  báo cáo: </t>
  </si>
  <si>
    <t>Ban hành theo TT số: 08/2015/TT-BTP</t>
  </si>
  <si>
    <t xml:space="preserve">CHIA THEO CƠ QUAN THI HÀNH ÁN VÀ CHẤP HÀNH VIÊN </t>
  </si>
  <si>
    <t>ngày 26 tháng 6 năm 2015</t>
  </si>
  <si>
    <r>
      <t xml:space="preserve">Đơn vị nhận báo cáo: </t>
    </r>
    <r>
      <rPr>
        <b/>
        <sz val="11"/>
        <rFont val="Times New Roman"/>
        <family val="1"/>
      </rPr>
      <t>Tổng cục</t>
    </r>
  </si>
  <si>
    <t>Ngày nhận báo cáo:……/….…/……………</t>
  </si>
  <si>
    <t>Thi hành án dân sự</t>
  </si>
  <si>
    <t xml:space="preserve">                                   Đơn vị tính: Việc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</si>
  <si>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</si>
  <si>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</si>
  <si>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</si>
  <si>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</si>
  <si>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</si>
  <si>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 xml:space="preserve">
Tổng số chuyển
kỳ sau</t>
  </si>
  <si>
    <t>Tỷ lệ (xong + đình chỉ)/ Có điều kiện</t>
  </si>
  <si>
    <t xml:space="preserve">Tổng số
</t>
  </si>
  <si>
    <t>Chia ra:</t>
  </si>
  <si>
    <t>Có điều kiện thi hành</t>
  </si>
  <si>
    <t>Chưa có điều kiện thi hành</t>
  </si>
  <si>
    <t>Năm trước
chuyển sang</t>
  </si>
  <si>
    <t xml:space="preserve">Mới
thụ lý
</t>
  </si>
  <si>
    <t>Tổng số có điều kiện thi hành</t>
  </si>
  <si>
    <t>Thi hành
xong</t>
  </si>
  <si>
    <t>Đình chỉ
thi hành án</t>
  </si>
  <si>
    <t>Đang thi hành</t>
  </si>
  <si>
    <t>Hoãn
thi hành án</t>
  </si>
  <si>
    <t>Tạm đình chỉ thi hành án</t>
  </si>
  <si>
    <t>Tạm dừng THA để GQKN</t>
  </si>
  <si>
    <t>Trường hợp khác</t>
  </si>
  <si>
    <t>A</t>
  </si>
  <si>
    <t>Tổng số</t>
  </si>
  <si>
    <t>Cục Thi hành án DS</t>
  </si>
  <si>
    <t>1</t>
  </si>
  <si>
    <t>2</t>
  </si>
  <si>
    <t>Giáp Hoàng Cự</t>
  </si>
  <si>
    <t>3</t>
  </si>
  <si>
    <t>Nguyễn Thị Lan</t>
  </si>
  <si>
    <t>4</t>
  </si>
  <si>
    <t>Trần Văn Thùy</t>
  </si>
  <si>
    <t>5</t>
  </si>
  <si>
    <t>6</t>
  </si>
  <si>
    <t>Nguyễn Tuấn Lại</t>
  </si>
  <si>
    <t>7</t>
  </si>
  <si>
    <t>Nguyễn Minh Hoàng</t>
  </si>
  <si>
    <t>8</t>
  </si>
  <si>
    <t>Phạm Hải Vân</t>
  </si>
  <si>
    <t>9</t>
  </si>
  <si>
    <t>Dương Văn Phúc</t>
  </si>
  <si>
    <t>10</t>
  </si>
  <si>
    <t>Nguyễn T.N.T.Bình</t>
  </si>
  <si>
    <t>Lê Thị Hoàn</t>
  </si>
  <si>
    <t>Nguyễn Văn Thơm</t>
  </si>
  <si>
    <t>B</t>
  </si>
  <si>
    <t>Chi cục các huyện, TP</t>
  </si>
  <si>
    <t>I</t>
  </si>
  <si>
    <t>Thành phố</t>
  </si>
  <si>
    <t>Dương Văn Cường</t>
  </si>
  <si>
    <t>Phạm Nguyễn Kiên</t>
  </si>
  <si>
    <t>Phan Thị Việt Hà</t>
  </si>
  <si>
    <t>Nguyễn Thị Liên</t>
  </si>
  <si>
    <t>Lưu Ngọc Hùng</t>
  </si>
  <si>
    <t>Hà Thị Thái</t>
  </si>
  <si>
    <t>Vũ Ngọc Tùng</t>
  </si>
  <si>
    <t>Nguyễn Thành Bắc</t>
  </si>
  <si>
    <t>II</t>
  </si>
  <si>
    <t xml:space="preserve"> Lạng Giang</t>
  </si>
  <si>
    <t>Nguyễn Thế Hùng</t>
  </si>
  <si>
    <t>Nguyễn Hữu Lợi</t>
  </si>
  <si>
    <t>Nguyễn Thị Bốn</t>
  </si>
  <si>
    <t>Phùng Văn Mười</t>
  </si>
  <si>
    <t>Nguyễn Thị Dịu</t>
  </si>
  <si>
    <t>III</t>
  </si>
  <si>
    <t>Hiệp Hòa</t>
  </si>
  <si>
    <t>Nguyễn Hoàng Thủy</t>
  </si>
  <si>
    <t>Ngô Quốc Pháp</t>
  </si>
  <si>
    <t>Lê Việt Quang</t>
  </si>
  <si>
    <t>Trần Trường Sơn</t>
  </si>
  <si>
    <t>Ngô Văn Dũng</t>
  </si>
  <si>
    <t>IV</t>
  </si>
  <si>
    <t>Sơn Động</t>
  </si>
  <si>
    <t>V</t>
  </si>
  <si>
    <t>Lục Nam</t>
  </si>
  <si>
    <t>Nguyễn Duy Tập</t>
  </si>
  <si>
    <t>Đoàn Văn Huê</t>
  </si>
  <si>
    <t>Bùi Thị Hiền</t>
  </si>
  <si>
    <t>VI</t>
  </si>
  <si>
    <t>Yên Thế</t>
  </si>
  <si>
    <t>VII</t>
  </si>
  <si>
    <t>Yên Dũng</t>
  </si>
  <si>
    <t>Nguyễn Thị Thủy Khơi</t>
  </si>
  <si>
    <t>Nguyễn Văn Giới</t>
  </si>
  <si>
    <t>Nguyễn Thành Long</t>
  </si>
  <si>
    <t>Nguyễn Thị Phi Điệp</t>
  </si>
  <si>
    <t>VIII</t>
  </si>
  <si>
    <t>Việt Yên</t>
  </si>
  <si>
    <t>Đỗ Văn Ngà</t>
  </si>
  <si>
    <t>Hoàng Công Đức</t>
  </si>
  <si>
    <t>Nguyễn Văn Trường</t>
  </si>
  <si>
    <t>Nguyễn Thành Lợi</t>
  </si>
  <si>
    <t>Trần Thế Tam</t>
  </si>
  <si>
    <t>Trần Văn Lâm</t>
  </si>
  <si>
    <t>IX</t>
  </si>
  <si>
    <t>Lục Ngạn</t>
  </si>
  <si>
    <t>X</t>
  </si>
  <si>
    <t>Tân Yên</t>
  </si>
  <si>
    <t>Giáp Văn Bền</t>
  </si>
  <si>
    <t>Nguyễn Văn Khởi</t>
  </si>
  <si>
    <t>Đoàn Minh Anh</t>
  </si>
  <si>
    <t xml:space="preserve">    NGƯỜI LẬP BIỂU</t>
  </si>
  <si>
    <t>(ký, họ tên)</t>
  </si>
  <si>
    <t>Biểu số: 07/TK-THA</t>
  </si>
  <si>
    <t xml:space="preserve">   KẾT QUẢ THI HÀNH ÁN DÂN SỰ TÍNH BẰNG TIỀN </t>
  </si>
  <si>
    <t>Đơn vị  báo cáo…...………..</t>
  </si>
  <si>
    <t>Cục THADS tỉnh Bắc Giang</t>
  </si>
  <si>
    <t>Đơn vị nhận báo cáo….....…..</t>
  </si>
  <si>
    <t>Tổng cục THADS-BTP Hà Nội</t>
  </si>
  <si>
    <t>Đơn vị tính: 1.000 VN đồng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</si>
  <si>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</si>
  <si>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t>Tỷ lệ: 
( %) (xong  + đình chỉ+ giảm)/ Có điều kiện * 100%</t>
  </si>
  <si>
    <t>Chưa có điều
 kiện hành</t>
  </si>
  <si>
    <t>Giảm thi hành án</t>
  </si>
  <si>
    <r>
      <t xml:space="preserve">Tạm dừng THA để </t>
    </r>
    <r>
      <rPr>
        <sz val="8"/>
        <rFont val="Times New Roman"/>
        <family val="1"/>
      </rPr>
      <t>GQKN</t>
    </r>
  </si>
  <si>
    <t>Vi Văn Lưu</t>
  </si>
  <si>
    <t>Nguyễn Mạnh Chiến</t>
  </si>
  <si>
    <t>Thân Văn Tuấn</t>
  </si>
  <si>
    <t>Phạm Văn Tám</t>
  </si>
  <si>
    <t>Nguyễn Thành Phương</t>
  </si>
  <si>
    <t xml:space="preserve"> </t>
  </si>
  <si>
    <t>Nguyễn Thị Công Mừng</t>
  </si>
  <si>
    <t>Lã Văn Minh</t>
  </si>
  <si>
    <t>Lê Đắc Hùng</t>
  </si>
  <si>
    <t xml:space="preserve">Đoàn Minh Anh </t>
  </si>
  <si>
    <t>Nguyễn H. Thủy</t>
  </si>
  <si>
    <t>Trần Thị Loan</t>
  </si>
  <si>
    <t>Vũ Hoàng Phúc Hưng</t>
  </si>
  <si>
    <t>Nguyễn Thúy Hằng</t>
  </si>
  <si>
    <t>Nguyễn T.Thu Thủy</t>
  </si>
  <si>
    <t>11</t>
  </si>
  <si>
    <t>Phạm Văn Thái</t>
  </si>
  <si>
    <t>Thăng Xuân Lâm</t>
  </si>
  <si>
    <t>Nguyễn Thị Thu Thủy</t>
  </si>
  <si>
    <t>Ktra tồn</t>
  </si>
  <si>
    <t>Nguyễn Thị Bích Tần</t>
  </si>
  <si>
    <t>Hoàng T. Thu Trang</t>
  </si>
  <si>
    <t>Vi Thị Hải Lý</t>
  </si>
  <si>
    <t>Hoàng Thị Thu Trang</t>
  </si>
  <si>
    <t>CỤC TRƯỞNG</t>
  </si>
  <si>
    <t xml:space="preserve">CỤC TRƯỞNG 
</t>
  </si>
  <si>
    <t xml:space="preserve">Trần Huy Biên </t>
  </si>
  <si>
    <t>02 tháng / năm 2019</t>
  </si>
  <si>
    <t>Bắc Giang, ngày 03 tháng 12 năm 2018</t>
  </si>
  <si>
    <t>02 tháng/ năm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</si>
</sst>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[$-409]h:mm:ss\ AM/PM"/>
    <numFmt numFmtId="167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6"/>
      <color indexed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3"/>
      <color indexed="12"/>
      <name val="Times New Roman"/>
      <family val="1"/>
    </font>
    <font>
      <b/>
      <sz val="13"/>
      <color indexed="12"/>
      <name val="Times New Roman"/>
      <family val="1"/>
    </font>
    <font>
      <b/>
      <i/>
      <sz val="13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Arial"/>
      <family val="2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3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dotted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tted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" fillId="32" borderId="7" applyNumberFormat="0" applyFont="0" applyAlignment="0" applyProtection="0"/>
    <xf numFmtId="0" fontId="66" fillId="27" borderId="8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64" fontId="9" fillId="33" borderId="10" xfId="42" applyNumberFormat="1" applyFont="1" applyFill="1" applyBorder="1" applyAlignment="1" applyProtection="1">
      <alignment horizontal="center" vertical="center"/>
      <protection/>
    </xf>
    <xf numFmtId="164" fontId="11" fillId="33" borderId="10" xfId="42" applyNumberFormat="1" applyFont="1" applyFill="1" applyBorder="1" applyAlignment="1" applyProtection="1">
      <alignment horizontal="center" vertical="center"/>
      <protection/>
    </xf>
    <xf numFmtId="164" fontId="13" fillId="33" borderId="10" xfId="42" applyNumberFormat="1" applyFont="1" applyFill="1" applyBorder="1" applyAlignment="1" applyProtection="1">
      <alignment horizontal="center" vertical="center"/>
      <protection/>
    </xf>
    <xf numFmtId="164" fontId="15" fillId="33" borderId="11" xfId="42" applyNumberFormat="1" applyFont="1" applyFill="1" applyBorder="1" applyAlignment="1" applyProtection="1">
      <alignment horizontal="center" vertical="center"/>
      <protection/>
    </xf>
    <xf numFmtId="164" fontId="13" fillId="33" borderId="12" xfId="42" applyNumberFormat="1" applyFont="1" applyFill="1" applyBorder="1" applyAlignment="1" applyProtection="1">
      <alignment horizontal="center" vertical="center"/>
      <protection/>
    </xf>
    <xf numFmtId="164" fontId="16" fillId="33" borderId="11" xfId="42" applyNumberFormat="1" applyFont="1" applyFill="1" applyBorder="1" applyAlignment="1" applyProtection="1">
      <alignment horizontal="center" vertical="center"/>
      <protection/>
    </xf>
    <xf numFmtId="164" fontId="15" fillId="33" borderId="13" xfId="42" applyNumberFormat="1" applyFont="1" applyFill="1" applyBorder="1" applyAlignment="1" applyProtection="1">
      <alignment horizontal="center" vertical="center"/>
      <protection/>
    </xf>
    <xf numFmtId="164" fontId="16" fillId="33" borderId="13" xfId="42" applyNumberFormat="1" applyFont="1" applyFill="1" applyBorder="1" applyAlignment="1" applyProtection="1">
      <alignment horizontal="center" vertical="center"/>
      <protection/>
    </xf>
    <xf numFmtId="164" fontId="16" fillId="33" borderId="12" xfId="42" applyNumberFormat="1" applyFont="1" applyFill="1" applyBorder="1" applyAlignment="1" applyProtection="1">
      <alignment horizontal="center" vertical="center"/>
      <protection/>
    </xf>
    <xf numFmtId="164" fontId="13" fillId="33" borderId="14" xfId="42" applyNumberFormat="1" applyFont="1" applyFill="1" applyBorder="1" applyAlignment="1">
      <alignment horizontal="center"/>
    </xf>
    <xf numFmtId="164" fontId="15" fillId="33" borderId="11" xfId="42" applyNumberFormat="1" applyFont="1" applyFill="1" applyBorder="1" applyAlignment="1" applyProtection="1" quotePrefix="1">
      <alignment horizontal="center" vertical="center"/>
      <protection/>
    </xf>
    <xf numFmtId="164" fontId="13" fillId="33" borderId="11" xfId="42" applyNumberFormat="1" applyFont="1" applyFill="1" applyBorder="1" applyAlignment="1" applyProtection="1">
      <alignment horizontal="center" vertical="center"/>
      <protection/>
    </xf>
    <xf numFmtId="164" fontId="15" fillId="33" borderId="12" xfId="42" applyNumberFormat="1" applyFont="1" applyFill="1" applyBorder="1" applyAlignment="1" applyProtection="1" quotePrefix="1">
      <alignment horizontal="center" vertical="center"/>
      <protection/>
    </xf>
    <xf numFmtId="164" fontId="13" fillId="33" borderId="15" xfId="42" applyNumberFormat="1" applyFont="1" applyFill="1" applyBorder="1" applyAlignment="1" applyProtection="1">
      <alignment horizontal="center" vertical="center"/>
      <protection/>
    </xf>
    <xf numFmtId="164" fontId="16" fillId="33" borderId="15" xfId="42" applyNumberFormat="1" applyFont="1" applyFill="1" applyBorder="1" applyAlignment="1" applyProtection="1">
      <alignment horizontal="center" vertical="center"/>
      <protection/>
    </xf>
    <xf numFmtId="164" fontId="11" fillId="33" borderId="13" xfId="42" applyNumberFormat="1" applyFont="1" applyFill="1" applyBorder="1" applyAlignment="1" applyProtection="1" quotePrefix="1">
      <alignment horizontal="center" vertical="center"/>
      <protection/>
    </xf>
    <xf numFmtId="164" fontId="13" fillId="33" borderId="13" xfId="42" applyNumberFormat="1" applyFont="1" applyFill="1" applyBorder="1" applyAlignment="1" applyProtection="1">
      <alignment horizontal="center" vertical="center"/>
      <protection/>
    </xf>
    <xf numFmtId="164" fontId="11" fillId="33" borderId="12" xfId="42" applyNumberFormat="1" applyFont="1" applyFill="1" applyBorder="1" applyAlignment="1" applyProtection="1" quotePrefix="1">
      <alignment horizontal="center" vertical="center"/>
      <protection/>
    </xf>
    <xf numFmtId="164" fontId="11" fillId="33" borderId="15" xfId="42" applyNumberFormat="1" applyFont="1" applyFill="1" applyBorder="1" applyAlignment="1" applyProtection="1" quotePrefix="1">
      <alignment horizontal="center" vertical="center"/>
      <protection/>
    </xf>
    <xf numFmtId="164" fontId="11" fillId="33" borderId="11" xfId="42" applyNumberFormat="1" applyFont="1" applyFill="1" applyBorder="1" applyAlignment="1" applyProtection="1" quotePrefix="1">
      <alignment horizontal="center" vertical="center"/>
      <protection/>
    </xf>
    <xf numFmtId="164" fontId="19" fillId="33" borderId="0" xfId="42" applyNumberFormat="1" applyFont="1" applyFill="1" applyBorder="1" applyAlignment="1">
      <alignment horizontal="center" wrapText="1"/>
    </xf>
    <xf numFmtId="164" fontId="20" fillId="33" borderId="0" xfId="42" applyNumberFormat="1" applyFont="1" applyFill="1" applyBorder="1" applyAlignment="1">
      <alignment horizontal="center" wrapText="1"/>
    </xf>
    <xf numFmtId="164" fontId="22" fillId="33" borderId="0" xfId="42" applyNumberFormat="1" applyFont="1" applyFill="1" applyBorder="1" applyAlignment="1">
      <alignment/>
    </xf>
    <xf numFmtId="49" fontId="23" fillId="33" borderId="0" xfId="0" applyNumberFormat="1" applyFont="1" applyFill="1" applyBorder="1" applyAlignment="1">
      <alignment/>
    </xf>
    <xf numFmtId="49" fontId="20" fillId="0" borderId="0" xfId="0" applyNumberFormat="1" applyFont="1" applyBorder="1" applyAlignment="1">
      <alignment horizontal="center" wrapText="1"/>
    </xf>
    <xf numFmtId="164" fontId="20" fillId="33" borderId="0" xfId="42" applyNumberFormat="1" applyFont="1" applyFill="1" applyBorder="1" applyAlignment="1">
      <alignment wrapText="1"/>
    </xf>
    <xf numFmtId="164" fontId="20" fillId="0" borderId="0" xfId="42" applyNumberFormat="1" applyFont="1" applyBorder="1" applyAlignment="1">
      <alignment horizontal="center" wrapText="1"/>
    </xf>
    <xf numFmtId="164" fontId="20" fillId="33" borderId="0" xfId="42" applyNumberFormat="1" applyFont="1" applyFill="1" applyBorder="1" applyAlignment="1">
      <alignment vertical="center"/>
    </xf>
    <xf numFmtId="49" fontId="22" fillId="33" borderId="0" xfId="0" applyNumberFormat="1" applyFont="1" applyFill="1" applyAlignment="1">
      <alignment/>
    </xf>
    <xf numFmtId="164" fontId="22" fillId="33" borderId="0" xfId="42" applyNumberFormat="1" applyFont="1" applyFill="1" applyAlignment="1">
      <alignment/>
    </xf>
    <xf numFmtId="164" fontId="24" fillId="33" borderId="0" xfId="42" applyNumberFormat="1" applyFont="1" applyFill="1" applyAlignment="1">
      <alignment/>
    </xf>
    <xf numFmtId="164" fontId="22" fillId="33" borderId="0" xfId="42" applyNumberFormat="1" applyFont="1" applyFill="1" applyAlignment="1">
      <alignment/>
    </xf>
    <xf numFmtId="49" fontId="25" fillId="33" borderId="0" xfId="0" applyNumberFormat="1" applyFont="1" applyFill="1" applyAlignment="1">
      <alignment wrapText="1"/>
    </xf>
    <xf numFmtId="164" fontId="25" fillId="33" borderId="0" xfId="42" applyNumberFormat="1" applyFont="1" applyFill="1" applyAlignment="1">
      <alignment wrapText="1"/>
    </xf>
    <xf numFmtId="164" fontId="26" fillId="33" borderId="0" xfId="42" applyNumberFormat="1" applyFont="1" applyFill="1" applyAlignment="1">
      <alignment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/>
      <protection/>
    </xf>
    <xf numFmtId="164" fontId="27" fillId="0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center" vertical="center" wrapText="1"/>
      <protection/>
    </xf>
    <xf numFmtId="164" fontId="16" fillId="33" borderId="16" xfId="0" applyNumberFormat="1" applyFont="1" applyFill="1" applyBorder="1" applyAlignment="1" applyProtection="1">
      <alignment horizontal="center" vertical="center"/>
      <protection/>
    </xf>
    <xf numFmtId="164" fontId="13" fillId="33" borderId="16" xfId="0" applyNumberFormat="1" applyFont="1" applyFill="1" applyBorder="1" applyAlignment="1" applyProtection="1">
      <alignment horizontal="center" vertical="center"/>
      <protection/>
    </xf>
    <xf numFmtId="164" fontId="14" fillId="33" borderId="16" xfId="0" applyNumberFormat="1" applyFont="1" applyFill="1" applyBorder="1" applyAlignment="1" applyProtection="1">
      <alignment horizontal="center" vertical="center"/>
      <protection/>
    </xf>
    <xf numFmtId="43" fontId="14" fillId="33" borderId="16" xfId="0" applyNumberFormat="1" applyFont="1" applyFill="1" applyBorder="1" applyAlignment="1" applyProtection="1">
      <alignment horizontal="center"/>
      <protection/>
    </xf>
    <xf numFmtId="164" fontId="11" fillId="34" borderId="16" xfId="0" applyNumberFormat="1" applyFont="1" applyFill="1" applyBorder="1" applyAlignment="1" applyProtection="1">
      <alignment horizontal="center" vertical="center"/>
      <protection/>
    </xf>
    <xf numFmtId="164" fontId="14" fillId="34" borderId="16" xfId="0" applyNumberFormat="1" applyFont="1" applyFill="1" applyBorder="1" applyAlignment="1" applyProtection="1">
      <alignment horizontal="center" vertical="center"/>
      <protection/>
    </xf>
    <xf numFmtId="164" fontId="14" fillId="34" borderId="17" xfId="0" applyNumberFormat="1" applyFont="1" applyFill="1" applyBorder="1" applyAlignment="1" applyProtection="1">
      <alignment horizontal="center" vertical="center"/>
      <protection/>
    </xf>
    <xf numFmtId="164" fontId="15" fillId="33" borderId="17" xfId="0" applyNumberFormat="1" applyFont="1" applyFill="1" applyBorder="1" applyAlignment="1" applyProtection="1">
      <alignment horizontal="center" vertical="center"/>
      <protection/>
    </xf>
    <xf numFmtId="0" fontId="15" fillId="33" borderId="17" xfId="0" applyNumberFormat="1" applyFont="1" applyFill="1" applyBorder="1" applyAlignment="1" applyProtection="1">
      <alignment horizontal="left"/>
      <protection/>
    </xf>
    <xf numFmtId="164" fontId="14" fillId="33" borderId="17" xfId="0" applyNumberFormat="1" applyFont="1" applyFill="1" applyBorder="1" applyAlignment="1" applyProtection="1">
      <alignment horizontal="center"/>
      <protection/>
    </xf>
    <xf numFmtId="164" fontId="32" fillId="33" borderId="18" xfId="0" applyNumberFormat="1" applyFont="1" applyFill="1" applyBorder="1" applyAlignment="1" applyProtection="1">
      <alignment horizontal="center"/>
      <protection/>
    </xf>
    <xf numFmtId="164" fontId="14" fillId="35" borderId="18" xfId="0" applyNumberFormat="1" applyFont="1" applyFill="1" applyBorder="1" applyAlignment="1" applyProtection="1">
      <alignment horizontal="center" vertical="center"/>
      <protection/>
    </xf>
    <xf numFmtId="164" fontId="14" fillId="33" borderId="18" xfId="0" applyNumberFormat="1" applyFont="1" applyFill="1" applyBorder="1" applyAlignment="1" applyProtection="1">
      <alignment horizontal="center"/>
      <protection/>
    </xf>
    <xf numFmtId="164" fontId="32" fillId="33" borderId="19" xfId="0" applyNumberFormat="1" applyFont="1" applyFill="1" applyBorder="1" applyAlignment="1" applyProtection="1">
      <alignment horizontal="center" vertical="center"/>
      <protection/>
    </xf>
    <xf numFmtId="164" fontId="15" fillId="33" borderId="18" xfId="0" applyNumberFormat="1" applyFont="1" applyFill="1" applyBorder="1" applyAlignment="1" applyProtection="1">
      <alignment horizontal="center" vertical="center"/>
      <protection/>
    </xf>
    <xf numFmtId="0" fontId="15" fillId="33" borderId="18" xfId="0" applyNumberFormat="1" applyFont="1" applyFill="1" applyBorder="1" applyAlignment="1" applyProtection="1">
      <alignment horizontal="left"/>
      <protection/>
    </xf>
    <xf numFmtId="164" fontId="14" fillId="33" borderId="20" xfId="0" applyNumberFormat="1" applyFont="1" applyFill="1" applyBorder="1" applyAlignment="1" applyProtection="1">
      <alignment horizontal="center"/>
      <protection/>
    </xf>
    <xf numFmtId="164" fontId="11" fillId="33" borderId="16" xfId="0" applyNumberFormat="1" applyFont="1" applyFill="1" applyBorder="1" applyAlignment="1" applyProtection="1">
      <alignment horizontal="center" vertical="center"/>
      <protection/>
    </xf>
    <xf numFmtId="164" fontId="14" fillId="33" borderId="21" xfId="0" applyNumberFormat="1" applyFont="1" applyFill="1" applyBorder="1" applyAlignment="1" applyProtection="1">
      <alignment horizontal="center"/>
      <protection/>
    </xf>
    <xf numFmtId="164" fontId="14" fillId="34" borderId="16" xfId="0" applyNumberFormat="1" applyFont="1" applyFill="1" applyBorder="1" applyAlignment="1" applyProtection="1">
      <alignment horizontal="center"/>
      <protection/>
    </xf>
    <xf numFmtId="164" fontId="11" fillId="33" borderId="17" xfId="0" applyNumberFormat="1" applyFont="1" applyFill="1" applyBorder="1" applyAlignment="1" applyProtection="1">
      <alignment horizontal="center" vertical="center"/>
      <protection/>
    </xf>
    <xf numFmtId="164" fontId="14" fillId="33" borderId="19" xfId="0" applyNumberFormat="1" applyFont="1" applyFill="1" applyBorder="1" applyAlignment="1" applyProtection="1">
      <alignment horizontal="center"/>
      <protection/>
    </xf>
    <xf numFmtId="164" fontId="32" fillId="33" borderId="17" xfId="0" applyNumberFormat="1" applyFont="1" applyFill="1" applyBorder="1" applyAlignment="1" applyProtection="1">
      <alignment horizontal="center" vertical="center"/>
      <protection/>
    </xf>
    <xf numFmtId="164" fontId="14" fillId="33" borderId="17" xfId="0" applyNumberFormat="1" applyFont="1" applyFill="1" applyBorder="1" applyAlignment="1" applyProtection="1">
      <alignment horizontal="center" vertical="center"/>
      <protection/>
    </xf>
    <xf numFmtId="164" fontId="14" fillId="35" borderId="17" xfId="0" applyNumberFormat="1" applyFont="1" applyFill="1" applyBorder="1" applyAlignment="1" applyProtection="1">
      <alignment horizontal="center" vertical="center"/>
      <protection/>
    </xf>
    <xf numFmtId="164" fontId="32" fillId="33" borderId="17" xfId="0" applyNumberFormat="1" applyFont="1" applyFill="1" applyBorder="1" applyAlignment="1" applyProtection="1">
      <alignment horizontal="center" vertical="center"/>
      <protection/>
    </xf>
    <xf numFmtId="164" fontId="32" fillId="33" borderId="18" xfId="0" applyNumberFormat="1" applyFont="1" applyFill="1" applyBorder="1" applyAlignment="1" applyProtection="1">
      <alignment horizontal="center" vertical="center"/>
      <protection/>
    </xf>
    <xf numFmtId="0" fontId="15" fillId="33" borderId="20" xfId="0" applyNumberFormat="1" applyFont="1" applyFill="1" applyBorder="1" applyAlignment="1" applyProtection="1">
      <alignment horizontal="left"/>
      <protection/>
    </xf>
    <xf numFmtId="164" fontId="32" fillId="33" borderId="20" xfId="0" applyNumberFormat="1" applyFont="1" applyFill="1" applyBorder="1" applyAlignment="1" applyProtection="1">
      <alignment horizontal="center" vertical="center"/>
      <protection/>
    </xf>
    <xf numFmtId="164" fontId="11" fillId="33" borderId="19" xfId="0" applyNumberFormat="1" applyFont="1" applyFill="1" applyBorder="1" applyAlignment="1" applyProtection="1">
      <alignment horizontal="center" vertical="center"/>
      <protection/>
    </xf>
    <xf numFmtId="164" fontId="14" fillId="35" borderId="19" xfId="0" applyNumberFormat="1" applyFont="1" applyFill="1" applyBorder="1" applyAlignment="1" applyProtection="1">
      <alignment horizontal="center" vertical="center"/>
      <protection/>
    </xf>
    <xf numFmtId="164" fontId="11" fillId="33" borderId="18" xfId="0" applyNumberFormat="1" applyFont="1" applyFill="1" applyBorder="1" applyAlignment="1" applyProtection="1">
      <alignment horizontal="center" vertical="center"/>
      <protection/>
    </xf>
    <xf numFmtId="164" fontId="32" fillId="33" borderId="22" xfId="0" applyNumberFormat="1" applyFont="1" applyFill="1" applyBorder="1" applyAlignment="1" applyProtection="1">
      <alignment horizontal="center" vertical="center"/>
      <protection/>
    </xf>
    <xf numFmtId="164" fontId="11" fillId="33" borderId="20" xfId="0" applyNumberFormat="1" applyFont="1" applyFill="1" applyBorder="1" applyAlignment="1" applyProtection="1">
      <alignment horizontal="center" vertical="center"/>
      <protection/>
    </xf>
    <xf numFmtId="164" fontId="14" fillId="34" borderId="21" xfId="0" applyNumberFormat="1" applyFont="1" applyFill="1" applyBorder="1" applyAlignment="1" applyProtection="1">
      <alignment horizontal="center"/>
      <protection/>
    </xf>
    <xf numFmtId="164" fontId="14" fillId="35" borderId="22" xfId="0" applyNumberFormat="1" applyFont="1" applyFill="1" applyBorder="1" applyAlignment="1" applyProtection="1">
      <alignment horizontal="center" vertical="center"/>
      <protection/>
    </xf>
    <xf numFmtId="164" fontId="32" fillId="34" borderId="16" xfId="0" applyNumberFormat="1" applyFont="1" applyFill="1" applyBorder="1" applyAlignment="1" applyProtection="1">
      <alignment horizontal="center" vertical="center"/>
      <protection/>
    </xf>
    <xf numFmtId="164" fontId="14" fillId="33" borderId="19" xfId="0" applyNumberFormat="1" applyFont="1" applyFill="1" applyBorder="1" applyAlignment="1" applyProtection="1">
      <alignment horizontal="center" vertical="center"/>
      <protection/>
    </xf>
    <xf numFmtId="0" fontId="15" fillId="33" borderId="23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164" fontId="3" fillId="0" borderId="0" xfId="0" applyNumberFormat="1" applyFont="1" applyFill="1" applyBorder="1" applyAlignment="1" applyProtection="1">
      <alignment horizontal="center" wrapText="1"/>
      <protection/>
    </xf>
    <xf numFmtId="0" fontId="30" fillId="0" borderId="0" xfId="0" applyNumberFormat="1" applyFont="1" applyFill="1" applyBorder="1" applyAlignment="1" applyProtection="1">
      <alignment/>
      <protection/>
    </xf>
    <xf numFmtId="164" fontId="28" fillId="0" borderId="0" xfId="0" applyNumberFormat="1" applyFont="1" applyFill="1" applyBorder="1" applyAlignment="1" applyProtection="1">
      <alignment/>
      <protection/>
    </xf>
    <xf numFmtId="164" fontId="33" fillId="0" borderId="0" xfId="0" applyNumberFormat="1" applyFont="1" applyFill="1" applyBorder="1" applyAlignment="1" applyProtection="1">
      <alignment/>
      <protection/>
    </xf>
    <xf numFmtId="164" fontId="34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164" fontId="35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43" fontId="3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 locked="0"/>
    </xf>
    <xf numFmtId="0" fontId="13" fillId="33" borderId="11" xfId="42" applyNumberFormat="1" applyFont="1" applyFill="1" applyBorder="1" applyAlignment="1" applyProtection="1">
      <alignment horizontal="right" vertical="center"/>
      <protection/>
    </xf>
    <xf numFmtId="0" fontId="13" fillId="33" borderId="12" xfId="42" applyNumberFormat="1" applyFont="1" applyFill="1" applyBorder="1" applyAlignment="1" applyProtection="1">
      <alignment horizontal="right" vertical="center"/>
      <protection/>
    </xf>
    <xf numFmtId="0" fontId="15" fillId="33" borderId="11" xfId="42" applyNumberFormat="1" applyFont="1" applyFill="1" applyBorder="1" applyAlignment="1" applyProtection="1">
      <alignment horizontal="left"/>
      <protection/>
    </xf>
    <xf numFmtId="0" fontId="15" fillId="33" borderId="11" xfId="0" applyNumberFormat="1" applyFont="1" applyFill="1" applyBorder="1" applyAlignment="1">
      <alignment horizontal="left"/>
    </xf>
    <xf numFmtId="0" fontId="15" fillId="33" borderId="13" xfId="0" applyNumberFormat="1" applyFont="1" applyFill="1" applyBorder="1" applyAlignment="1">
      <alignment horizontal="left"/>
    </xf>
    <xf numFmtId="0" fontId="15" fillId="33" borderId="12" xfId="0" applyNumberFormat="1" applyFont="1" applyFill="1" applyBorder="1" applyAlignment="1">
      <alignment horizontal="left"/>
    </xf>
    <xf numFmtId="0" fontId="15" fillId="33" borderId="15" xfId="0" applyNumberFormat="1" applyFont="1" applyFill="1" applyBorder="1" applyAlignment="1">
      <alignment horizontal="left"/>
    </xf>
    <xf numFmtId="0" fontId="15" fillId="33" borderId="11" xfId="42" applyNumberFormat="1" applyFont="1" applyFill="1" applyBorder="1" applyAlignment="1" applyProtection="1">
      <alignment horizontal="left" vertical="center"/>
      <protection/>
    </xf>
    <xf numFmtId="0" fontId="11" fillId="33" borderId="10" xfId="42" applyNumberFormat="1" applyFont="1" applyFill="1" applyBorder="1" applyAlignment="1" applyProtection="1">
      <alignment horizontal="left" vertical="center"/>
      <protection/>
    </xf>
    <xf numFmtId="0" fontId="15" fillId="33" borderId="13" xfId="42" applyNumberFormat="1" applyFont="1" applyFill="1" applyBorder="1" applyAlignment="1" applyProtection="1">
      <alignment horizontal="left" vertical="center"/>
      <protection/>
    </xf>
    <xf numFmtId="0" fontId="11" fillId="34" borderId="16" xfId="0" applyNumberFormat="1" applyFont="1" applyFill="1" applyBorder="1" applyAlignment="1" applyProtection="1">
      <alignment horizontal="left" vertical="center"/>
      <protection/>
    </xf>
    <xf numFmtId="0" fontId="11" fillId="33" borderId="16" xfId="0" applyNumberFormat="1" applyFont="1" applyFill="1" applyBorder="1" applyAlignment="1" applyProtection="1">
      <alignment horizontal="left" vertical="center"/>
      <protection/>
    </xf>
    <xf numFmtId="0" fontId="15" fillId="33" borderId="17" xfId="0" applyNumberFormat="1" applyFont="1" applyFill="1" applyBorder="1" applyAlignment="1" applyProtection="1">
      <alignment horizontal="left" vertical="center"/>
      <protection/>
    </xf>
    <xf numFmtId="1" fontId="13" fillId="33" borderId="12" xfId="42" applyNumberFormat="1" applyFont="1" applyFill="1" applyBorder="1" applyAlignment="1" applyProtection="1">
      <alignment horizontal="center" vertical="center"/>
      <protection/>
    </xf>
    <xf numFmtId="1" fontId="16" fillId="33" borderId="11" xfId="42" applyNumberFormat="1" applyFont="1" applyFill="1" applyBorder="1" applyAlignment="1" applyProtection="1">
      <alignment horizontal="center" vertical="center"/>
      <protection/>
    </xf>
    <xf numFmtId="1" fontId="16" fillId="33" borderId="13" xfId="42" applyNumberFormat="1" applyFont="1" applyFill="1" applyBorder="1" applyAlignment="1" applyProtection="1">
      <alignment horizontal="center" vertical="center"/>
      <protection/>
    </xf>
    <xf numFmtId="1" fontId="16" fillId="33" borderId="12" xfId="42" applyNumberFormat="1" applyFont="1" applyFill="1" applyBorder="1" applyAlignment="1" applyProtection="1">
      <alignment horizontal="center" vertical="center"/>
      <protection/>
    </xf>
    <xf numFmtId="43" fontId="14" fillId="36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3" fontId="10" fillId="33" borderId="0" xfId="42" applyNumberFormat="1" applyFont="1" applyFill="1" applyBorder="1" applyAlignment="1">
      <alignment horizontal="center"/>
    </xf>
    <xf numFmtId="43" fontId="14" fillId="33" borderId="0" xfId="42" applyNumberFormat="1" applyFont="1" applyFill="1" applyBorder="1" applyAlignment="1">
      <alignment horizontal="center"/>
    </xf>
    <xf numFmtId="0" fontId="15" fillId="33" borderId="11" xfId="42" applyNumberFormat="1" applyFont="1" applyFill="1" applyBorder="1" applyAlignment="1" applyProtection="1" quotePrefix="1">
      <alignment horizontal="center" vertical="center"/>
      <protection/>
    </xf>
    <xf numFmtId="0" fontId="15" fillId="33" borderId="12" xfId="42" applyNumberFormat="1" applyFont="1" applyFill="1" applyBorder="1" applyAlignment="1" applyProtection="1" quotePrefix="1">
      <alignment horizontal="center" vertical="center"/>
      <protection/>
    </xf>
    <xf numFmtId="0" fontId="15" fillId="33" borderId="0" xfId="42" applyNumberFormat="1" applyFont="1" applyFill="1" applyAlignment="1">
      <alignment horizontal="left"/>
    </xf>
    <xf numFmtId="0" fontId="16" fillId="33" borderId="11" xfId="42" applyNumberFormat="1" applyFont="1" applyFill="1" applyBorder="1" applyAlignment="1" applyProtection="1">
      <alignment horizontal="right" vertical="center"/>
      <protection/>
    </xf>
    <xf numFmtId="0" fontId="16" fillId="33" borderId="12" xfId="42" applyNumberFormat="1" applyFont="1" applyFill="1" applyBorder="1" applyAlignment="1" applyProtection="1">
      <alignment horizontal="right" vertical="center"/>
      <protection/>
    </xf>
    <xf numFmtId="0" fontId="15" fillId="33" borderId="13" xfId="42" applyNumberFormat="1" applyFont="1" applyFill="1" applyBorder="1" applyAlignment="1" applyProtection="1" quotePrefix="1">
      <alignment horizontal="center" vertical="center"/>
      <protection/>
    </xf>
    <xf numFmtId="164" fontId="22" fillId="33" borderId="0" xfId="42" applyNumberFormat="1" applyFont="1" applyFill="1" applyAlignment="1">
      <alignment horizontal="center"/>
    </xf>
    <xf numFmtId="49" fontId="27" fillId="37" borderId="0" xfId="0" applyNumberFormat="1" applyFont="1" applyFill="1" applyBorder="1" applyAlignment="1" applyProtection="1">
      <alignment/>
      <protection/>
    </xf>
    <xf numFmtId="164" fontId="27" fillId="37" borderId="0" xfId="0" applyNumberFormat="1" applyFont="1" applyFill="1" applyBorder="1" applyAlignment="1" applyProtection="1">
      <alignment/>
      <protection/>
    </xf>
    <xf numFmtId="164" fontId="28" fillId="37" borderId="0" xfId="0" applyNumberFormat="1" applyFont="1" applyFill="1" applyBorder="1" applyAlignment="1" applyProtection="1">
      <alignment/>
      <protection/>
    </xf>
    <xf numFmtId="164" fontId="28" fillId="37" borderId="0" xfId="0" applyNumberFormat="1" applyFont="1" applyFill="1" applyBorder="1" applyAlignment="1" applyProtection="1">
      <alignment horizontal="center" wrapText="1"/>
      <protection/>
    </xf>
    <xf numFmtId="164" fontId="27" fillId="37" borderId="0" xfId="0" applyNumberFormat="1" applyFont="1" applyFill="1" applyBorder="1" applyAlignment="1" applyProtection="1">
      <alignment horizontal="center" wrapText="1"/>
      <protection/>
    </xf>
    <xf numFmtId="164" fontId="29" fillId="37" borderId="0" xfId="0" applyNumberFormat="1" applyFont="1" applyFill="1" applyBorder="1" applyAlignment="1" applyProtection="1">
      <alignment/>
      <protection/>
    </xf>
    <xf numFmtId="164" fontId="30" fillId="37" borderId="0" xfId="0" applyNumberFormat="1" applyFont="1" applyFill="1" applyBorder="1" applyAlignment="1" applyProtection="1">
      <alignment/>
      <protection/>
    </xf>
    <xf numFmtId="164" fontId="27" fillId="37" borderId="0" xfId="0" applyNumberFormat="1" applyFont="1" applyFill="1" applyBorder="1" applyAlignment="1" applyProtection="1">
      <alignment horizontal="center"/>
      <protection/>
    </xf>
    <xf numFmtId="49" fontId="17" fillId="37" borderId="0" xfId="0" applyNumberFormat="1" applyFont="1" applyFill="1" applyBorder="1" applyAlignment="1" applyProtection="1">
      <alignment/>
      <protection/>
    </xf>
    <xf numFmtId="164" fontId="17" fillId="37" borderId="0" xfId="0" applyNumberFormat="1" applyFont="1" applyFill="1" applyBorder="1" applyAlignment="1" applyProtection="1">
      <alignment/>
      <protection/>
    </xf>
    <xf numFmtId="164" fontId="31" fillId="37" borderId="0" xfId="0" applyNumberFormat="1" applyFont="1" applyFill="1" applyBorder="1" applyAlignment="1" applyProtection="1">
      <alignment/>
      <protection/>
    </xf>
    <xf numFmtId="164" fontId="28" fillId="37" borderId="0" xfId="0" applyNumberFormat="1" applyFont="1" applyFill="1" applyBorder="1" applyAlignment="1" applyProtection="1">
      <alignment horizontal="center"/>
      <protection/>
    </xf>
    <xf numFmtId="164" fontId="16" fillId="37" borderId="0" xfId="0" applyNumberFormat="1" applyFont="1" applyFill="1" applyBorder="1" applyAlignment="1" applyProtection="1">
      <alignment horizontal="center" vertical="center" wrapText="1"/>
      <protection/>
    </xf>
    <xf numFmtId="164" fontId="4" fillId="37" borderId="0" xfId="0" applyNumberFormat="1" applyFont="1" applyFill="1" applyBorder="1" applyAlignment="1" applyProtection="1">
      <alignment horizontal="center"/>
      <protection/>
    </xf>
    <xf numFmtId="43" fontId="14" fillId="34" borderId="16" xfId="0" applyNumberFormat="1" applyFont="1" applyFill="1" applyBorder="1" applyAlignment="1" applyProtection="1">
      <alignment horizontal="center"/>
      <protection/>
    </xf>
    <xf numFmtId="164" fontId="29" fillId="37" borderId="0" xfId="0" applyNumberFormat="1" applyFont="1" applyFill="1" applyBorder="1" applyAlignment="1" applyProtection="1">
      <alignment horizontal="center" wrapText="1"/>
      <protection/>
    </xf>
    <xf numFmtId="164" fontId="3" fillId="37" borderId="0" xfId="0" applyNumberFormat="1" applyFont="1" applyFill="1" applyBorder="1" applyAlignment="1" applyProtection="1">
      <alignment horizontal="center" wrapText="1"/>
      <protection/>
    </xf>
    <xf numFmtId="164" fontId="3" fillId="37" borderId="0" xfId="0" applyNumberFormat="1" applyFont="1" applyFill="1" applyBorder="1" applyAlignment="1" applyProtection="1">
      <alignment wrapText="1"/>
      <protection/>
    </xf>
    <xf numFmtId="164" fontId="3" fillId="37" borderId="0" xfId="0" applyNumberFormat="1" applyFont="1" applyFill="1" applyBorder="1" applyAlignment="1" applyProtection="1">
      <alignment vertical="center"/>
      <protection/>
    </xf>
    <xf numFmtId="164" fontId="4" fillId="37" borderId="0" xfId="0" applyNumberFormat="1" applyFont="1" applyFill="1" applyBorder="1" applyAlignment="1" applyProtection="1">
      <alignment vertical="center"/>
      <protection/>
    </xf>
    <xf numFmtId="49" fontId="2" fillId="37" borderId="0" xfId="0" applyNumberFormat="1" applyFont="1" applyFill="1" applyBorder="1" applyAlignment="1" applyProtection="1">
      <alignment wrapText="1"/>
      <protection/>
    </xf>
    <xf numFmtId="164" fontId="2" fillId="37" borderId="0" xfId="0" applyNumberFormat="1" applyFont="1" applyFill="1" applyBorder="1" applyAlignment="1" applyProtection="1">
      <alignment wrapText="1"/>
      <protection/>
    </xf>
    <xf numFmtId="164" fontId="4" fillId="37" borderId="0" xfId="0" applyNumberFormat="1" applyFont="1" applyFill="1" applyBorder="1" applyAlignment="1" applyProtection="1">
      <alignment wrapText="1"/>
      <protection/>
    </xf>
    <xf numFmtId="43" fontId="10" fillId="33" borderId="10" xfId="42" applyNumberFormat="1" applyFont="1" applyFill="1" applyBorder="1" applyAlignment="1">
      <alignment horizontal="center"/>
    </xf>
    <xf numFmtId="43" fontId="14" fillId="33" borderId="10" xfId="42" applyNumberFormat="1" applyFont="1" applyFill="1" applyBorder="1" applyAlignment="1">
      <alignment horizontal="center"/>
    </xf>
    <xf numFmtId="49" fontId="3" fillId="0" borderId="0" xfId="0" applyNumberFormat="1" applyFont="1" applyFill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49" fontId="20" fillId="0" borderId="0" xfId="0" applyNumberFormat="1" applyFont="1" applyAlignment="1">
      <alignment horizontal="center"/>
    </xf>
    <xf numFmtId="164" fontId="20" fillId="33" borderId="0" xfId="42" applyNumberFormat="1" applyFont="1" applyFill="1" applyAlignment="1">
      <alignment horizontal="center"/>
    </xf>
    <xf numFmtId="49" fontId="19" fillId="33" borderId="24" xfId="0" applyNumberFormat="1" applyFont="1" applyFill="1" applyBorder="1" applyAlignment="1">
      <alignment horizontal="center" wrapText="1"/>
    </xf>
    <xf numFmtId="164" fontId="21" fillId="0" borderId="24" xfId="42" applyNumberFormat="1" applyFont="1" applyBorder="1" applyAlignment="1">
      <alignment horizontal="center" wrapText="1"/>
    </xf>
    <xf numFmtId="164" fontId="20" fillId="0" borderId="0" xfId="42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49" fontId="22" fillId="0" borderId="0" xfId="0" applyNumberFormat="1" applyFont="1" applyAlignment="1">
      <alignment horizontal="center" wrapText="1"/>
    </xf>
    <xf numFmtId="164" fontId="23" fillId="0" borderId="0" xfId="42" applyNumberFormat="1" applyFont="1" applyAlignment="1">
      <alignment horizontal="center"/>
    </xf>
    <xf numFmtId="49" fontId="20" fillId="0" borderId="0" xfId="0" applyNumberFormat="1" applyFont="1" applyBorder="1" applyAlignment="1">
      <alignment horizontal="center" vertical="center" wrapText="1"/>
    </xf>
    <xf numFmtId="49" fontId="8" fillId="33" borderId="25" xfId="0" applyNumberFormat="1" applyFont="1" applyFill="1" applyBorder="1" applyAlignment="1" applyProtection="1">
      <alignment horizontal="center" vertical="center" wrapText="1"/>
      <protection/>
    </xf>
    <xf numFmtId="49" fontId="8" fillId="33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27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27" fillId="37" borderId="28" xfId="0" applyNumberFormat="1" applyFont="1" applyFill="1" applyBorder="1" applyAlignment="1" applyProtection="1">
      <alignment horizontal="center"/>
      <protection/>
    </xf>
    <xf numFmtId="164" fontId="18" fillId="33" borderId="21" xfId="0" applyNumberFormat="1" applyFont="1" applyFill="1" applyBorder="1" applyAlignment="1" applyProtection="1">
      <alignment horizontal="center" vertical="center" wrapText="1"/>
      <protection/>
    </xf>
    <xf numFmtId="164" fontId="18" fillId="33" borderId="29" xfId="0" applyNumberFormat="1" applyFont="1" applyFill="1" applyBorder="1" applyAlignment="1" applyProtection="1">
      <alignment horizontal="center" vertical="center" wrapText="1"/>
      <protection/>
    </xf>
    <xf numFmtId="164" fontId="3" fillId="37" borderId="0" xfId="0" applyNumberFormat="1" applyFont="1" applyFill="1" applyBorder="1" applyAlignment="1" applyProtection="1">
      <alignment horizontal="center"/>
      <protection/>
    </xf>
    <xf numFmtId="164" fontId="18" fillId="33" borderId="30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32" xfId="0" applyNumberFormat="1" applyFont="1" applyFill="1" applyBorder="1" applyAlignment="1" applyProtection="1">
      <alignment horizontal="center" vertical="center" wrapText="1"/>
      <protection/>
    </xf>
    <xf numFmtId="164" fontId="18" fillId="33" borderId="23" xfId="0" applyNumberFormat="1" applyFont="1" applyFill="1" applyBorder="1" applyAlignment="1" applyProtection="1">
      <alignment horizontal="center" vertical="center" wrapText="1"/>
      <protection/>
    </xf>
    <xf numFmtId="164" fontId="27" fillId="37" borderId="0" xfId="0" applyNumberFormat="1" applyFont="1" applyFill="1" applyBorder="1" applyAlignment="1" applyProtection="1">
      <alignment horizontal="center" wrapText="1"/>
      <protection/>
    </xf>
    <xf numFmtId="164" fontId="5" fillId="37" borderId="0" xfId="0" applyNumberFormat="1" applyFont="1" applyFill="1" applyBorder="1" applyAlignment="1" applyProtection="1">
      <alignment horizontal="center"/>
      <protection/>
    </xf>
    <xf numFmtId="164" fontId="16" fillId="33" borderId="21" xfId="0" applyNumberFormat="1" applyFont="1" applyFill="1" applyBorder="1" applyAlignment="1" applyProtection="1">
      <alignment horizontal="center" vertical="center" wrapText="1"/>
      <protection/>
    </xf>
    <xf numFmtId="164" fontId="16" fillId="33" borderId="23" xfId="0" applyNumberFormat="1" applyFont="1" applyFill="1" applyBorder="1" applyAlignment="1" applyProtection="1">
      <alignment horizontal="center" vertical="center" wrapText="1"/>
      <protection/>
    </xf>
    <xf numFmtId="164" fontId="16" fillId="33" borderId="29" xfId="0" applyNumberFormat="1" applyFont="1" applyFill="1" applyBorder="1" applyAlignment="1" applyProtection="1">
      <alignment horizontal="center" vertical="center" wrapText="1"/>
      <protection/>
    </xf>
    <xf numFmtId="49" fontId="27" fillId="37" borderId="0" xfId="0" applyNumberFormat="1" applyFont="1" applyFill="1" applyBorder="1" applyAlignment="1" applyProtection="1">
      <alignment horizontal="left"/>
      <protection/>
    </xf>
    <xf numFmtId="164" fontId="3" fillId="37" borderId="0" xfId="0" applyNumberFormat="1" applyFont="1" applyFill="1" applyBorder="1" applyAlignment="1" applyProtection="1">
      <alignment horizontal="center" wrapText="1"/>
      <protection/>
    </xf>
    <xf numFmtId="164" fontId="27" fillId="37" borderId="0" xfId="0" applyNumberFormat="1" applyFont="1" applyFill="1" applyBorder="1" applyAlignment="1" applyProtection="1">
      <alignment horizontal="left" wrapText="1"/>
      <protection/>
    </xf>
    <xf numFmtId="164" fontId="12" fillId="33" borderId="33" xfId="0" applyNumberFormat="1" applyFont="1" applyFill="1" applyBorder="1" applyAlignment="1" applyProtection="1">
      <alignment horizontal="center" vertical="center" wrapText="1"/>
      <protection/>
    </xf>
    <xf numFmtId="164" fontId="12" fillId="33" borderId="34" xfId="0" applyNumberFormat="1" applyFont="1" applyFill="1" applyBorder="1" applyAlignment="1" applyProtection="1">
      <alignment horizontal="center" vertical="center" wrapText="1"/>
      <protection/>
    </xf>
    <xf numFmtId="164" fontId="12" fillId="33" borderId="35" xfId="0" applyNumberFormat="1" applyFont="1" applyFill="1" applyBorder="1" applyAlignment="1" applyProtection="1">
      <alignment horizontal="center" vertical="center" wrapText="1"/>
      <protection/>
    </xf>
    <xf numFmtId="164" fontId="18" fillId="33" borderId="36" xfId="0" applyNumberFormat="1" applyFont="1" applyFill="1" applyBorder="1" applyAlignment="1" applyProtection="1">
      <alignment horizontal="center" vertical="center" wrapText="1"/>
      <protection/>
    </xf>
    <xf numFmtId="164" fontId="18" fillId="33" borderId="37" xfId="0" applyNumberFormat="1" applyFont="1" applyFill="1" applyBorder="1" applyAlignment="1" applyProtection="1">
      <alignment horizontal="center" vertical="center" wrapText="1"/>
      <protection/>
    </xf>
    <xf numFmtId="164" fontId="18" fillId="33" borderId="38" xfId="0" applyNumberFormat="1" applyFont="1" applyFill="1" applyBorder="1" applyAlignment="1" applyProtection="1">
      <alignment horizontal="center" vertical="center" wrapText="1"/>
      <protection/>
    </xf>
    <xf numFmtId="164" fontId="11" fillId="33" borderId="33" xfId="0" applyNumberFormat="1" applyFont="1" applyFill="1" applyBorder="1" applyAlignment="1" applyProtection="1">
      <alignment horizontal="center" vertical="center"/>
      <protection/>
    </xf>
    <xf numFmtId="164" fontId="11" fillId="33" borderId="34" xfId="0" applyNumberFormat="1" applyFont="1" applyFill="1" applyBorder="1" applyAlignment="1" applyProtection="1">
      <alignment horizontal="center" vertical="center"/>
      <protection/>
    </xf>
    <xf numFmtId="164" fontId="11" fillId="33" borderId="35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164" fontId="3" fillId="37" borderId="0" xfId="0" applyNumberFormat="1" applyFont="1" applyFill="1" applyBorder="1" applyAlignment="1" applyProtection="1">
      <alignment horizontal="center"/>
      <protection/>
    </xf>
    <xf numFmtId="164" fontId="18" fillId="33" borderId="39" xfId="0" applyNumberFormat="1" applyFon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Fill="1" applyBorder="1" applyAlignment="1" applyProtection="1">
      <alignment horizontal="center" wrapText="1"/>
      <protection/>
    </xf>
    <xf numFmtId="164" fontId="17" fillId="0" borderId="0" xfId="0" applyNumberFormat="1" applyFont="1" applyFill="1" applyBorder="1" applyAlignment="1" applyProtection="1">
      <alignment horizontal="center"/>
      <protection/>
    </xf>
    <xf numFmtId="49" fontId="29" fillId="37" borderId="0" xfId="0" applyNumberFormat="1" applyFont="1" applyFill="1" applyBorder="1" applyAlignment="1" applyProtection="1">
      <alignment horizontal="center" wrapText="1"/>
      <protection/>
    </xf>
    <xf numFmtId="164" fontId="12" fillId="33" borderId="21" xfId="0" applyNumberFormat="1" applyFont="1" applyFill="1" applyBorder="1" applyAlignment="1" applyProtection="1">
      <alignment horizontal="center" vertical="center" wrapText="1"/>
      <protection/>
    </xf>
    <xf numFmtId="164" fontId="12" fillId="33" borderId="23" xfId="0" applyNumberFormat="1" applyFont="1" applyFill="1" applyBorder="1" applyAlignment="1" applyProtection="1">
      <alignment horizontal="center" vertical="center" wrapText="1"/>
      <protection/>
    </xf>
    <xf numFmtId="164" fontId="12" fillId="33" borderId="29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164" fontId="18" fillId="33" borderId="33" xfId="0" applyNumberFormat="1" applyFont="1" applyFill="1" applyBorder="1" applyAlignment="1" applyProtection="1">
      <alignment horizontal="center" vertical="center" wrapText="1"/>
      <protection/>
    </xf>
    <xf numFmtId="164" fontId="18" fillId="33" borderId="34" xfId="0" applyNumberFormat="1" applyFont="1" applyFill="1" applyBorder="1" applyAlignment="1" applyProtection="1">
      <alignment horizontal="center" vertical="center" wrapText="1"/>
      <protection/>
    </xf>
    <xf numFmtId="164" fontId="18" fillId="33" borderId="35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center" wrapText="1"/>
      <protection/>
    </xf>
    <xf numFmtId="0" fontId="4" fillId="33" borderId="36" xfId="0" applyNumberFormat="1" applyFont="1" applyFill="1" applyBorder="1" applyAlignment="1" applyProtection="1">
      <alignment horizontal="center" vertical="center" wrapText="1"/>
      <protection/>
    </xf>
    <xf numFmtId="0" fontId="4" fillId="33" borderId="30" xfId="0" applyNumberFormat="1" applyFont="1" applyFill="1" applyBorder="1" applyAlignment="1" applyProtection="1">
      <alignment horizontal="center" vertical="center" wrapText="1"/>
      <protection/>
    </xf>
    <xf numFmtId="0" fontId="4" fillId="33" borderId="37" xfId="0" applyNumberFormat="1" applyFont="1" applyFill="1" applyBorder="1" applyAlignment="1" applyProtection="1">
      <alignment horizontal="center" vertical="center" wrapText="1"/>
      <protection/>
    </xf>
    <xf numFmtId="0" fontId="4" fillId="33" borderId="31" xfId="0" applyNumberFormat="1" applyFont="1" applyFill="1" applyBorder="1" applyAlignment="1" applyProtection="1">
      <alignment horizontal="center" vertical="center" wrapText="1"/>
      <protection/>
    </xf>
    <xf numFmtId="0" fontId="4" fillId="33" borderId="38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NumberFormat="1" applyFont="1" applyFill="1" applyBorder="1" applyAlignment="1" applyProtection="1">
      <alignment horizontal="center" vertical="center" wrapText="1"/>
      <protection/>
    </xf>
    <xf numFmtId="164" fontId="5" fillId="0" borderId="40" xfId="0" applyNumberFormat="1" applyFont="1" applyFill="1" applyBorder="1" applyAlignment="1" applyProtection="1">
      <alignment horizontal="center"/>
      <protection/>
    </xf>
    <xf numFmtId="49" fontId="11" fillId="33" borderId="33" xfId="0" applyNumberFormat="1" applyFont="1" applyFill="1" applyBorder="1" applyAlignment="1" applyProtection="1">
      <alignment horizontal="center" vertical="center" wrapText="1"/>
      <protection/>
    </xf>
    <xf numFmtId="49" fontId="11" fillId="33" borderId="3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40017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40017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40017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40017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40017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40017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8575"/>
    <xdr:sp>
      <xdr:nvSpPr>
        <xdr:cNvPr id="1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" name="Text Box 98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3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4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5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6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7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8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9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10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11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12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13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14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15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16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17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18" name="Text Box 98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19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0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1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2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3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4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5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6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7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8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9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30" name="Text Box 1"/>
        <xdr:cNvSpPr txBox="1">
          <a:spLocks noChangeArrowheads="1"/>
        </xdr:cNvSpPr>
      </xdr:nvSpPr>
      <xdr:spPr>
        <a:xfrm>
          <a:off x="1390650" y="190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_09T_2018%20theo%20TT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ãu BC mien giam 8"/>
      <sheetName val="Mau an tuyen khong ro 9"/>
      <sheetName val="Mau cuong che 10"/>
      <sheetName val="Co cau bien che Mau 13"/>
      <sheetName val="Báo cáo chất lượng CB Mẫu 14"/>
      <sheetName val="Mau giam sat  15"/>
      <sheetName val="Mãu báo cáo Kiểm sát 16"/>
      <sheetName val="Bao cao khang nghi 17"/>
      <sheetName val="Bao cao ve Boi thuong NN 18"/>
      <sheetName val="bieu lay so lieu bc viet"/>
      <sheetName val="Thong tin"/>
      <sheetName val="01"/>
      <sheetName val="PT 01"/>
      <sheetName val="02"/>
      <sheetName val="PT02"/>
      <sheetName val="03"/>
      <sheetName val="PT03"/>
      <sheetName val="04"/>
      <sheetName val="PT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11">
        <row r="4">
          <cell r="B4" t="str">
            <v>Cục THADS tỉnh Bắc Giang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7">
      <selection activeCell="F17" sqref="F17"/>
    </sheetView>
  </sheetViews>
  <sheetFormatPr defaultColWidth="9.140625" defaultRowHeight="15"/>
  <cols>
    <col min="1" max="1" width="4.00390625" style="4" customWidth="1"/>
    <col min="2" max="2" width="17.00390625" style="4" customWidth="1"/>
    <col min="3" max="3" width="8.7109375" style="4" customWidth="1"/>
    <col min="4" max="4" width="6.421875" style="4" customWidth="1"/>
    <col min="5" max="5" width="7.421875" style="4" customWidth="1"/>
    <col min="6" max="7" width="5.7109375" style="4" customWidth="1"/>
    <col min="8" max="8" width="10.140625" style="4" customWidth="1"/>
    <col min="9" max="9" width="8.00390625" style="4" customWidth="1"/>
    <col min="10" max="10" width="6.28125" style="4" customWidth="1"/>
    <col min="11" max="11" width="5.00390625" style="4" customWidth="1"/>
    <col min="12" max="12" width="6.57421875" style="4" customWidth="1"/>
    <col min="13" max="13" width="5.7109375" style="4" customWidth="1"/>
    <col min="14" max="14" width="5.57421875" style="4" customWidth="1"/>
    <col min="15" max="16" width="6.00390625" style="4" customWidth="1"/>
    <col min="17" max="17" width="8.57421875" style="4" customWidth="1"/>
    <col min="18" max="18" width="7.57421875" style="4" customWidth="1"/>
    <col min="19" max="20" width="8.7109375" style="4" customWidth="1"/>
    <col min="21" max="16384" width="9.140625" style="4" customWidth="1"/>
  </cols>
  <sheetData>
    <row r="1" spans="1:20" ht="20.25" customHeight="1">
      <c r="A1" s="1" t="s">
        <v>0</v>
      </c>
      <c r="B1" s="1"/>
      <c r="C1" s="1"/>
      <c r="D1" s="2"/>
      <c r="E1" s="159" t="s">
        <v>1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3" t="s">
        <v>2</v>
      </c>
      <c r="Q1" s="3"/>
      <c r="R1" s="3"/>
      <c r="S1" s="3"/>
      <c r="T1" s="3"/>
    </row>
    <row r="2" spans="1:20" ht="17.25" customHeight="1">
      <c r="A2" s="162" t="s">
        <v>3</v>
      </c>
      <c r="B2" s="162"/>
      <c r="C2" s="162"/>
      <c r="D2" s="162"/>
      <c r="E2" s="163" t="s">
        <v>4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4" t="str">
        <f>'[1]Thong tin'!B4</f>
        <v>Cục THADS tỉnh Bắc Giang</v>
      </c>
      <c r="Q2" s="164"/>
      <c r="R2" s="164"/>
      <c r="S2" s="164"/>
      <c r="T2" s="121"/>
    </row>
    <row r="3" spans="1:20" ht="19.5" customHeight="1">
      <c r="A3" s="162" t="s">
        <v>5</v>
      </c>
      <c r="B3" s="162"/>
      <c r="C3" s="162"/>
      <c r="D3" s="162"/>
      <c r="E3" s="172" t="s">
        <v>153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3" t="s">
        <v>6</v>
      </c>
      <c r="Q3" s="1"/>
      <c r="R3" s="3"/>
      <c r="S3" s="3"/>
      <c r="T3" s="3"/>
    </row>
    <row r="4" spans="1:20" ht="14.25" customHeight="1">
      <c r="A4" s="5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"/>
      <c r="O4" s="6"/>
      <c r="P4" s="173" t="s">
        <v>8</v>
      </c>
      <c r="Q4" s="173"/>
      <c r="R4" s="173"/>
      <c r="S4" s="173"/>
      <c r="T4" s="122"/>
    </row>
    <row r="5" spans="1:20" ht="15.75" customHeight="1">
      <c r="A5" s="2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 t="s">
        <v>9</v>
      </c>
      <c r="R5" s="9"/>
      <c r="S5" s="9"/>
      <c r="T5" s="9"/>
    </row>
    <row r="6" spans="1:20" ht="16.5" customHeight="1">
      <c r="A6" s="170" t="s">
        <v>10</v>
      </c>
      <c r="B6" s="170"/>
      <c r="C6" s="160" t="s">
        <v>11</v>
      </c>
      <c r="D6" s="160"/>
      <c r="E6" s="160"/>
      <c r="F6" s="160" t="s">
        <v>12</v>
      </c>
      <c r="G6" s="160" t="s">
        <v>13</v>
      </c>
      <c r="H6" s="171" t="s">
        <v>14</v>
      </c>
      <c r="I6" s="171"/>
      <c r="J6" s="171"/>
      <c r="K6" s="171"/>
      <c r="L6" s="171"/>
      <c r="M6" s="171"/>
      <c r="N6" s="171"/>
      <c r="O6" s="171"/>
      <c r="P6" s="171"/>
      <c r="Q6" s="171"/>
      <c r="R6" s="160" t="s">
        <v>15</v>
      </c>
      <c r="S6" s="160" t="s">
        <v>16</v>
      </c>
      <c r="T6" s="123"/>
    </row>
    <row r="7" spans="1:20" s="11" customFormat="1" ht="16.5" customHeight="1">
      <c r="A7" s="170"/>
      <c r="B7" s="170"/>
      <c r="C7" s="160" t="s">
        <v>17</v>
      </c>
      <c r="D7" s="161" t="s">
        <v>18</v>
      </c>
      <c r="E7" s="161"/>
      <c r="F7" s="160"/>
      <c r="G7" s="160"/>
      <c r="H7" s="160" t="s">
        <v>14</v>
      </c>
      <c r="I7" s="160" t="s">
        <v>19</v>
      </c>
      <c r="J7" s="160"/>
      <c r="K7" s="160"/>
      <c r="L7" s="160"/>
      <c r="M7" s="160"/>
      <c r="N7" s="160"/>
      <c r="O7" s="160"/>
      <c r="P7" s="160"/>
      <c r="Q7" s="160" t="s">
        <v>20</v>
      </c>
      <c r="R7" s="160"/>
      <c r="S7" s="160"/>
      <c r="T7" s="123"/>
    </row>
    <row r="8" spans="1:20" ht="16.5" customHeight="1">
      <c r="A8" s="170"/>
      <c r="B8" s="170"/>
      <c r="C8" s="160"/>
      <c r="D8" s="161" t="s">
        <v>21</v>
      </c>
      <c r="E8" s="161" t="s">
        <v>22</v>
      </c>
      <c r="F8" s="160"/>
      <c r="G8" s="160"/>
      <c r="H8" s="160"/>
      <c r="I8" s="160" t="s">
        <v>23</v>
      </c>
      <c r="J8" s="161" t="s">
        <v>18</v>
      </c>
      <c r="K8" s="161"/>
      <c r="L8" s="161"/>
      <c r="M8" s="161"/>
      <c r="N8" s="161"/>
      <c r="O8" s="161"/>
      <c r="P8" s="161"/>
      <c r="Q8" s="160"/>
      <c r="R8" s="160"/>
      <c r="S8" s="160"/>
      <c r="T8" s="123"/>
    </row>
    <row r="9" spans="1:22" ht="84" customHeight="1">
      <c r="A9" s="170"/>
      <c r="B9" s="170"/>
      <c r="C9" s="160"/>
      <c r="D9" s="161"/>
      <c r="E9" s="161"/>
      <c r="F9" s="160"/>
      <c r="G9" s="160"/>
      <c r="H9" s="160"/>
      <c r="I9" s="160"/>
      <c r="J9" s="10" t="s">
        <v>24</v>
      </c>
      <c r="K9" s="10" t="s">
        <v>25</v>
      </c>
      <c r="L9" s="10" t="s">
        <v>26</v>
      </c>
      <c r="M9" s="10" t="s">
        <v>27</v>
      </c>
      <c r="N9" s="10" t="s">
        <v>28</v>
      </c>
      <c r="O9" s="10" t="s">
        <v>29</v>
      </c>
      <c r="P9" s="10" t="s">
        <v>30</v>
      </c>
      <c r="Q9" s="160"/>
      <c r="R9" s="160"/>
      <c r="S9" s="160"/>
      <c r="T9" s="123"/>
      <c r="V9" s="4" t="s">
        <v>143</v>
      </c>
    </row>
    <row r="10" spans="1:20" ht="14.25" customHeight="1">
      <c r="A10" s="179" t="s">
        <v>31</v>
      </c>
      <c r="B10" s="180"/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12">
        <v>6</v>
      </c>
      <c r="I10" s="12">
        <v>7</v>
      </c>
      <c r="J10" s="12">
        <v>8</v>
      </c>
      <c r="K10" s="12">
        <v>9</v>
      </c>
      <c r="L10" s="12">
        <v>10</v>
      </c>
      <c r="M10" s="12">
        <v>11</v>
      </c>
      <c r="N10" s="12">
        <v>12</v>
      </c>
      <c r="O10" s="12">
        <v>13</v>
      </c>
      <c r="P10" s="12">
        <v>14</v>
      </c>
      <c r="Q10" s="12">
        <v>15</v>
      </c>
      <c r="R10" s="12">
        <v>16</v>
      </c>
      <c r="S10" s="12">
        <v>17</v>
      </c>
      <c r="T10" s="124"/>
    </row>
    <row r="11" spans="1:23" ht="15" customHeight="1">
      <c r="A11" s="177" t="s">
        <v>32</v>
      </c>
      <c r="B11" s="178"/>
      <c r="C11" s="13">
        <f>+D11+E11</f>
        <v>6309</v>
      </c>
      <c r="D11" s="13">
        <f>+D12+D24</f>
        <v>4134</v>
      </c>
      <c r="E11" s="13">
        <f>+E12+E24</f>
        <v>2175</v>
      </c>
      <c r="F11" s="13">
        <f>+F12+F24</f>
        <v>26</v>
      </c>
      <c r="G11" s="13">
        <f>+G12+G24</f>
        <v>4</v>
      </c>
      <c r="H11" s="13">
        <f>+I11+Q11</f>
        <v>6283</v>
      </c>
      <c r="I11" s="13">
        <f>+J11+K11+L11+M11+N11+O11+P11</f>
        <v>3540</v>
      </c>
      <c r="J11" s="13">
        <f aca="true" t="shared" si="0" ref="J11:Q11">+J12+J24</f>
        <v>1631</v>
      </c>
      <c r="K11" s="13">
        <f t="shared" si="0"/>
        <v>20</v>
      </c>
      <c r="L11" s="13">
        <f t="shared" si="0"/>
        <v>1786</v>
      </c>
      <c r="M11" s="13">
        <f t="shared" si="0"/>
        <v>91</v>
      </c>
      <c r="N11" s="13">
        <f t="shared" si="0"/>
        <v>1</v>
      </c>
      <c r="O11" s="13">
        <f t="shared" si="0"/>
        <v>0</v>
      </c>
      <c r="P11" s="13">
        <f t="shared" si="0"/>
        <v>11</v>
      </c>
      <c r="Q11" s="13">
        <f t="shared" si="0"/>
        <v>2743</v>
      </c>
      <c r="R11" s="13">
        <f>+Q11+P11+O11+N11+M11+L11</f>
        <v>4632</v>
      </c>
      <c r="S11" s="157">
        <f>+(J11+K11)/I11*100</f>
        <v>46.63841807909604</v>
      </c>
      <c r="T11" s="125"/>
      <c r="U11" s="102">
        <f>IF(SUM(D11:E11)=SUM(F11,H11),"","lệch "&amp;SUM(D11:E11)-SUM(F11,H11))</f>
      </c>
      <c r="V11" s="102">
        <f>IF(OR(R11&lt;&gt;SUM(L11:Q11),R11&lt;&gt;R12+R25+R34+R40+R47+R50+R56+R61+R66+R72+R79,R11&lt;&gt;H11-SUM(J11:K11)),"Sai","")</f>
      </c>
      <c r="W11" s="102"/>
    </row>
    <row r="12" spans="1:23" ht="15" customHeight="1">
      <c r="A12" s="14" t="s">
        <v>31</v>
      </c>
      <c r="B12" s="111" t="s">
        <v>33</v>
      </c>
      <c r="C12" s="15">
        <f>+D12+E12</f>
        <v>116</v>
      </c>
      <c r="D12" s="15">
        <f aca="true" t="shared" si="1" ref="D12:Q12">+SUM(D13:D23)</f>
        <v>61</v>
      </c>
      <c r="E12" s="15">
        <f t="shared" si="1"/>
        <v>55</v>
      </c>
      <c r="F12" s="15">
        <f t="shared" si="1"/>
        <v>5</v>
      </c>
      <c r="G12" s="15">
        <f t="shared" si="1"/>
        <v>0</v>
      </c>
      <c r="H12" s="15">
        <f t="shared" si="1"/>
        <v>111</v>
      </c>
      <c r="I12" s="15">
        <f t="shared" si="1"/>
        <v>79</v>
      </c>
      <c r="J12" s="15">
        <f t="shared" si="1"/>
        <v>36</v>
      </c>
      <c r="K12" s="15">
        <f t="shared" si="1"/>
        <v>0</v>
      </c>
      <c r="L12" s="15">
        <f t="shared" si="1"/>
        <v>38</v>
      </c>
      <c r="M12" s="15">
        <f t="shared" si="1"/>
        <v>1</v>
      </c>
      <c r="N12" s="15">
        <f t="shared" si="1"/>
        <v>0</v>
      </c>
      <c r="O12" s="15">
        <f t="shared" si="1"/>
        <v>0</v>
      </c>
      <c r="P12" s="15">
        <f t="shared" si="1"/>
        <v>4</v>
      </c>
      <c r="Q12" s="15">
        <f t="shared" si="1"/>
        <v>32</v>
      </c>
      <c r="R12" s="15">
        <f>+Q12+P12+O12+N12+M12+L12</f>
        <v>75</v>
      </c>
      <c r="S12" s="158">
        <f aca="true" t="shared" si="2" ref="S12:S78">+(J12+K12)/I12*100</f>
        <v>45.56962025316456</v>
      </c>
      <c r="T12" s="126"/>
      <c r="U12" s="102">
        <f aca="true" t="shared" si="3" ref="U12:U78">IF(SUM(D12:E12)=SUM(F12,H12),"","lệch "&amp;SUM(D12:E12)-SUM(F12,H12))</f>
      </c>
      <c r="V12" s="102">
        <f>IF(OR(R12&lt;&gt;SUM(L12:Q12),R12&lt;&gt;SUM(R13:R23),R12&lt;&gt;H12-SUM(J12:K12)),"SAI","")</f>
      </c>
      <c r="W12" s="4" t="s">
        <v>34</v>
      </c>
    </row>
    <row r="13" spans="1:22" ht="15" customHeight="1">
      <c r="A13" s="16" t="s">
        <v>34</v>
      </c>
      <c r="B13" s="106" t="s">
        <v>144</v>
      </c>
      <c r="C13" s="116">
        <v>3</v>
      </c>
      <c r="D13" s="117">
        <v>0</v>
      </c>
      <c r="E13" s="117">
        <v>3</v>
      </c>
      <c r="F13" s="117">
        <v>0</v>
      </c>
      <c r="G13" s="117"/>
      <c r="H13" s="116">
        <v>3</v>
      </c>
      <c r="I13" s="116">
        <v>3</v>
      </c>
      <c r="J13" s="117">
        <v>2</v>
      </c>
      <c r="K13" s="117">
        <v>0</v>
      </c>
      <c r="L13" s="117">
        <v>1</v>
      </c>
      <c r="M13" s="117">
        <v>0</v>
      </c>
      <c r="N13" s="117"/>
      <c r="O13" s="117"/>
      <c r="P13" s="117">
        <v>0</v>
      </c>
      <c r="Q13" s="117">
        <v>0</v>
      </c>
      <c r="R13" s="116">
        <v>1</v>
      </c>
      <c r="S13" s="158">
        <f t="shared" si="2"/>
        <v>66.66666666666666</v>
      </c>
      <c r="T13" s="126"/>
      <c r="U13" s="102">
        <f t="shared" si="3"/>
      </c>
      <c r="V13" s="102">
        <f>IF(OR(R13&lt;&gt;SUM(L13:Q13),R13&lt;&gt;H13-SUM(J13:K13)),"SAI","")</f>
      </c>
    </row>
    <row r="14" spans="1:22" ht="15" customHeight="1">
      <c r="A14" s="19" t="s">
        <v>35</v>
      </c>
      <c r="B14" s="107" t="s">
        <v>36</v>
      </c>
      <c r="C14" s="116">
        <v>4</v>
      </c>
      <c r="D14" s="118">
        <v>4</v>
      </c>
      <c r="E14" s="118">
        <v>0</v>
      </c>
      <c r="F14" s="118">
        <v>0</v>
      </c>
      <c r="G14" s="118"/>
      <c r="H14" s="116">
        <v>4</v>
      </c>
      <c r="I14" s="116">
        <v>1</v>
      </c>
      <c r="J14" s="118">
        <v>0</v>
      </c>
      <c r="K14" s="118"/>
      <c r="L14" s="118">
        <v>1</v>
      </c>
      <c r="M14" s="118">
        <v>0</v>
      </c>
      <c r="N14" s="118"/>
      <c r="O14" s="118"/>
      <c r="P14" s="118">
        <v>0</v>
      </c>
      <c r="Q14" s="118">
        <v>3</v>
      </c>
      <c r="R14" s="116">
        <v>4</v>
      </c>
      <c r="S14" s="158">
        <f t="shared" si="2"/>
        <v>0</v>
      </c>
      <c r="T14" s="126"/>
      <c r="U14" s="102">
        <f t="shared" si="3"/>
      </c>
      <c r="V14" s="102">
        <f aca="true" t="shared" si="4" ref="V14:V23">IF(OR(R14&lt;&gt;SUM(L14:Q14),R14&lt;&gt;H14-SUM(J14:K14)),"SAI","")</f>
      </c>
    </row>
    <row r="15" spans="1:22" ht="15" customHeight="1">
      <c r="A15" s="16" t="s">
        <v>37</v>
      </c>
      <c r="B15" s="108" t="s">
        <v>38</v>
      </c>
      <c r="C15" s="116">
        <v>19</v>
      </c>
      <c r="D15" s="119">
        <v>19</v>
      </c>
      <c r="E15" s="119">
        <v>0</v>
      </c>
      <c r="F15" s="119">
        <v>0</v>
      </c>
      <c r="G15" s="119"/>
      <c r="H15" s="116">
        <v>19</v>
      </c>
      <c r="I15" s="116">
        <v>6</v>
      </c>
      <c r="J15" s="119">
        <v>0</v>
      </c>
      <c r="K15" s="119"/>
      <c r="L15" s="119">
        <v>6</v>
      </c>
      <c r="M15" s="119">
        <v>0</v>
      </c>
      <c r="N15" s="119"/>
      <c r="O15" s="119"/>
      <c r="P15" s="119">
        <v>0</v>
      </c>
      <c r="Q15" s="119">
        <v>13</v>
      </c>
      <c r="R15" s="116">
        <v>19</v>
      </c>
      <c r="S15" s="158">
        <f t="shared" si="2"/>
        <v>0</v>
      </c>
      <c r="T15" s="126"/>
      <c r="U15" s="102">
        <f t="shared" si="3"/>
      </c>
      <c r="V15" s="102">
        <f t="shared" si="4"/>
      </c>
    </row>
    <row r="16" spans="1:22" ht="15" customHeight="1">
      <c r="A16" s="19" t="s">
        <v>39</v>
      </c>
      <c r="B16" s="108" t="s">
        <v>40</v>
      </c>
      <c r="C16" s="116">
        <v>9</v>
      </c>
      <c r="D16" s="119">
        <v>5</v>
      </c>
      <c r="E16" s="119">
        <v>4</v>
      </c>
      <c r="F16" s="119">
        <v>0</v>
      </c>
      <c r="G16" s="119"/>
      <c r="H16" s="116">
        <v>9</v>
      </c>
      <c r="I16" s="116">
        <v>8</v>
      </c>
      <c r="J16" s="119">
        <v>4</v>
      </c>
      <c r="K16" s="119"/>
      <c r="L16" s="119">
        <v>3</v>
      </c>
      <c r="M16" s="119">
        <v>1</v>
      </c>
      <c r="N16" s="119"/>
      <c r="O16" s="119"/>
      <c r="P16" s="119">
        <v>0</v>
      </c>
      <c r="Q16" s="119">
        <v>1</v>
      </c>
      <c r="R16" s="116">
        <v>5</v>
      </c>
      <c r="S16" s="158">
        <f t="shared" si="2"/>
        <v>50</v>
      </c>
      <c r="T16" s="126"/>
      <c r="U16" s="102">
        <f t="shared" si="3"/>
      </c>
      <c r="V16" s="102">
        <f t="shared" si="4"/>
      </c>
    </row>
    <row r="17" spans="1:22" ht="15" customHeight="1">
      <c r="A17" s="16" t="s">
        <v>41</v>
      </c>
      <c r="B17" s="108" t="s">
        <v>43</v>
      </c>
      <c r="C17" s="116">
        <v>17</v>
      </c>
      <c r="D17" s="119">
        <v>10</v>
      </c>
      <c r="E17" s="119">
        <v>7</v>
      </c>
      <c r="F17" s="119">
        <v>0</v>
      </c>
      <c r="G17" s="119"/>
      <c r="H17" s="116">
        <v>17</v>
      </c>
      <c r="I17" s="116">
        <v>11</v>
      </c>
      <c r="J17" s="119">
        <v>8</v>
      </c>
      <c r="K17" s="119"/>
      <c r="L17" s="119">
        <v>3</v>
      </c>
      <c r="M17" s="119">
        <v>0</v>
      </c>
      <c r="N17" s="119"/>
      <c r="O17" s="119"/>
      <c r="P17" s="119">
        <v>0</v>
      </c>
      <c r="Q17" s="119">
        <v>6</v>
      </c>
      <c r="R17" s="116">
        <v>9</v>
      </c>
      <c r="S17" s="158">
        <f t="shared" si="2"/>
        <v>72.72727272727273</v>
      </c>
      <c r="T17" s="126"/>
      <c r="U17" s="102">
        <f t="shared" si="3"/>
      </c>
      <c r="V17" s="102">
        <f t="shared" si="4"/>
      </c>
    </row>
    <row r="18" spans="1:22" ht="15" customHeight="1">
      <c r="A18" s="19" t="s">
        <v>42</v>
      </c>
      <c r="B18" s="108" t="s">
        <v>145</v>
      </c>
      <c r="C18" s="116">
        <v>8</v>
      </c>
      <c r="D18" s="119">
        <v>3</v>
      </c>
      <c r="E18" s="119">
        <v>5</v>
      </c>
      <c r="F18" s="119">
        <v>0</v>
      </c>
      <c r="G18" s="119"/>
      <c r="H18" s="116">
        <v>8</v>
      </c>
      <c r="I18" s="116">
        <v>8</v>
      </c>
      <c r="J18" s="119">
        <v>5</v>
      </c>
      <c r="K18" s="119"/>
      <c r="L18" s="119">
        <v>3</v>
      </c>
      <c r="M18" s="119">
        <v>0</v>
      </c>
      <c r="N18" s="119"/>
      <c r="O18" s="119"/>
      <c r="P18" s="119">
        <v>0</v>
      </c>
      <c r="Q18" s="119">
        <v>0</v>
      </c>
      <c r="R18" s="116">
        <v>3</v>
      </c>
      <c r="S18" s="158">
        <f t="shared" si="2"/>
        <v>62.5</v>
      </c>
      <c r="T18" s="126"/>
      <c r="U18" s="102"/>
      <c r="V18" s="102">
        <f t="shared" si="4"/>
      </c>
    </row>
    <row r="19" spans="1:22" ht="15" customHeight="1">
      <c r="A19" s="16" t="s">
        <v>44</v>
      </c>
      <c r="B19" s="108" t="s">
        <v>47</v>
      </c>
      <c r="C19" s="116">
        <v>8</v>
      </c>
      <c r="D19" s="119">
        <v>4</v>
      </c>
      <c r="E19" s="119">
        <v>4</v>
      </c>
      <c r="F19" s="119">
        <v>0</v>
      </c>
      <c r="G19" s="119"/>
      <c r="H19" s="116">
        <v>8</v>
      </c>
      <c r="I19" s="116">
        <v>7</v>
      </c>
      <c r="J19" s="119">
        <v>2</v>
      </c>
      <c r="K19" s="119"/>
      <c r="L19" s="119">
        <v>5</v>
      </c>
      <c r="M19" s="119">
        <v>0</v>
      </c>
      <c r="N19" s="119"/>
      <c r="O19" s="119"/>
      <c r="P19" s="119">
        <v>0</v>
      </c>
      <c r="Q19" s="119">
        <v>1</v>
      </c>
      <c r="R19" s="116">
        <v>6</v>
      </c>
      <c r="S19" s="158">
        <f t="shared" si="2"/>
        <v>28.57142857142857</v>
      </c>
      <c r="T19" s="126"/>
      <c r="U19" s="102">
        <f t="shared" si="3"/>
      </c>
      <c r="V19" s="102">
        <f t="shared" si="4"/>
      </c>
    </row>
    <row r="20" spans="1:22" ht="15" customHeight="1">
      <c r="A20" s="19" t="s">
        <v>46</v>
      </c>
      <c r="B20" s="108" t="s">
        <v>51</v>
      </c>
      <c r="C20" s="116">
        <v>11</v>
      </c>
      <c r="D20" s="119">
        <v>10</v>
      </c>
      <c r="E20" s="119">
        <v>1</v>
      </c>
      <c r="F20" s="119">
        <v>0</v>
      </c>
      <c r="G20" s="119"/>
      <c r="H20" s="116">
        <v>11</v>
      </c>
      <c r="I20" s="116">
        <v>3</v>
      </c>
      <c r="J20" s="119">
        <v>0</v>
      </c>
      <c r="K20" s="119"/>
      <c r="L20" s="119">
        <v>3</v>
      </c>
      <c r="M20" s="119">
        <v>0</v>
      </c>
      <c r="N20" s="119"/>
      <c r="O20" s="119"/>
      <c r="P20" s="119">
        <v>0</v>
      </c>
      <c r="Q20" s="119">
        <v>8</v>
      </c>
      <c r="R20" s="116">
        <v>11</v>
      </c>
      <c r="S20" s="158">
        <f t="shared" si="2"/>
        <v>0</v>
      </c>
      <c r="T20" s="126"/>
      <c r="U20" s="102">
        <f>IF(SUM(D20:E20)=SUM(F20,H20),"","lệch "&amp;SUM(D20:E20)-SUM(F20,H20))</f>
      </c>
      <c r="V20" s="102">
        <f t="shared" si="4"/>
      </c>
    </row>
    <row r="21" spans="1:22" ht="15" customHeight="1">
      <c r="A21" s="16" t="s">
        <v>48</v>
      </c>
      <c r="B21" s="108" t="s">
        <v>63</v>
      </c>
      <c r="C21" s="116">
        <v>10</v>
      </c>
      <c r="D21" s="119">
        <v>1</v>
      </c>
      <c r="E21" s="119">
        <v>9</v>
      </c>
      <c r="F21" s="119">
        <v>4</v>
      </c>
      <c r="G21" s="119"/>
      <c r="H21" s="116">
        <v>6</v>
      </c>
      <c r="I21" s="116">
        <v>6</v>
      </c>
      <c r="J21" s="119">
        <v>1</v>
      </c>
      <c r="K21" s="119"/>
      <c r="L21" s="119">
        <v>5</v>
      </c>
      <c r="M21" s="119">
        <v>0</v>
      </c>
      <c r="N21" s="119"/>
      <c r="O21" s="119"/>
      <c r="P21" s="119">
        <v>0</v>
      </c>
      <c r="Q21" s="119">
        <v>0</v>
      </c>
      <c r="R21" s="116">
        <v>5</v>
      </c>
      <c r="S21" s="158">
        <f t="shared" si="2"/>
        <v>16.666666666666664</v>
      </c>
      <c r="T21" s="126"/>
      <c r="U21" s="102">
        <f>IF(SUM(D21:E21)=SUM(F21,H21),"","lệch "&amp;SUM(D21:E21)-SUM(F21,H21))</f>
      </c>
      <c r="V21" s="102">
        <f t="shared" si="4"/>
      </c>
    </row>
    <row r="22" spans="1:22" ht="15" customHeight="1">
      <c r="A22" s="19" t="s">
        <v>50</v>
      </c>
      <c r="B22" s="108" t="s">
        <v>141</v>
      </c>
      <c r="C22" s="116">
        <v>15</v>
      </c>
      <c r="D22" s="119">
        <v>1</v>
      </c>
      <c r="E22" s="119">
        <v>14</v>
      </c>
      <c r="F22" s="119">
        <v>1</v>
      </c>
      <c r="G22" s="119"/>
      <c r="H22" s="116">
        <v>14</v>
      </c>
      <c r="I22" s="116">
        <v>14</v>
      </c>
      <c r="J22" s="119">
        <v>10</v>
      </c>
      <c r="K22" s="119"/>
      <c r="L22" s="119">
        <v>4</v>
      </c>
      <c r="M22" s="119">
        <v>0</v>
      </c>
      <c r="N22" s="119"/>
      <c r="O22" s="119"/>
      <c r="P22" s="119">
        <v>0</v>
      </c>
      <c r="Q22" s="119">
        <v>0</v>
      </c>
      <c r="R22" s="116">
        <v>4</v>
      </c>
      <c r="S22" s="158">
        <f t="shared" si="2"/>
        <v>71.42857142857143</v>
      </c>
      <c r="T22" s="126"/>
      <c r="U22" s="102">
        <f t="shared" si="3"/>
      </c>
      <c r="V22" s="102">
        <f t="shared" si="4"/>
      </c>
    </row>
    <row r="23" spans="1:22" ht="15" customHeight="1">
      <c r="A23" s="16" t="s">
        <v>139</v>
      </c>
      <c r="B23" s="108" t="s">
        <v>68</v>
      </c>
      <c r="C23" s="116">
        <v>12</v>
      </c>
      <c r="D23" s="119">
        <v>4</v>
      </c>
      <c r="E23" s="119">
        <v>8</v>
      </c>
      <c r="F23" s="119">
        <v>0</v>
      </c>
      <c r="G23" s="119"/>
      <c r="H23" s="116">
        <v>12</v>
      </c>
      <c r="I23" s="116">
        <v>12</v>
      </c>
      <c r="J23" s="119">
        <v>4</v>
      </c>
      <c r="K23" s="119"/>
      <c r="L23" s="119">
        <v>4</v>
      </c>
      <c r="M23" s="119">
        <v>0</v>
      </c>
      <c r="N23" s="119"/>
      <c r="O23" s="119"/>
      <c r="P23" s="119">
        <v>4</v>
      </c>
      <c r="Q23" s="119">
        <v>0</v>
      </c>
      <c r="R23" s="116">
        <v>8</v>
      </c>
      <c r="S23" s="158">
        <f t="shared" si="2"/>
        <v>33.33333333333333</v>
      </c>
      <c r="T23" s="126"/>
      <c r="U23" s="102">
        <f t="shared" si="3"/>
      </c>
      <c r="V23" s="102">
        <f t="shared" si="4"/>
      </c>
    </row>
    <row r="24" spans="1:22" ht="15" customHeight="1">
      <c r="A24" s="15" t="s">
        <v>54</v>
      </c>
      <c r="B24" s="111" t="s">
        <v>55</v>
      </c>
      <c r="C24" s="15">
        <f>+D24+E24</f>
        <v>6193</v>
      </c>
      <c r="D24" s="22">
        <f>+D25+D34+D40+D47+D50+D56+D61+D66+D72+D79</f>
        <v>4073</v>
      </c>
      <c r="E24" s="22">
        <f>+E25+E34+E40+E47+E50+E56+E61+E66+E72+E79</f>
        <v>2120</v>
      </c>
      <c r="F24" s="22">
        <f>+F25+F34+F40+F47+F50+F56+F61+F66+F72+F79</f>
        <v>21</v>
      </c>
      <c r="G24" s="22">
        <f>+G25+G34+G40+G47+G50+G56+G61+G66+G72+G79</f>
        <v>4</v>
      </c>
      <c r="H24" s="15">
        <f>+I24+Q24</f>
        <v>6172</v>
      </c>
      <c r="I24" s="15">
        <f>+J24+K24+L24+M24+N24+O24+P24</f>
        <v>3461</v>
      </c>
      <c r="J24" s="22">
        <f aca="true" t="shared" si="5" ref="J24:R24">+J25+J34+J40+J47+J50+J56+J61+J66+J72+J79</f>
        <v>1595</v>
      </c>
      <c r="K24" s="22">
        <f t="shared" si="5"/>
        <v>20</v>
      </c>
      <c r="L24" s="22">
        <f t="shared" si="5"/>
        <v>1748</v>
      </c>
      <c r="M24" s="22">
        <f t="shared" si="5"/>
        <v>90</v>
      </c>
      <c r="N24" s="22">
        <f t="shared" si="5"/>
        <v>1</v>
      </c>
      <c r="O24" s="22">
        <f t="shared" si="5"/>
        <v>0</v>
      </c>
      <c r="P24" s="22">
        <f t="shared" si="5"/>
        <v>7</v>
      </c>
      <c r="Q24" s="22">
        <f t="shared" si="5"/>
        <v>2711</v>
      </c>
      <c r="R24" s="22">
        <f t="shared" si="5"/>
        <v>4557</v>
      </c>
      <c r="S24" s="158">
        <f t="shared" si="2"/>
        <v>46.66281421554464</v>
      </c>
      <c r="T24" s="126"/>
      <c r="U24" s="102">
        <f t="shared" si="3"/>
      </c>
      <c r="V24" s="102">
        <f>IF(OR(R24&lt;&gt;SUM(L24:Q24),R24&lt;&gt;R25+R34+R40+R47+R50+R56+R61+R66+R72+R79,R24&lt;&gt;H24-SUM(J24:K24)),"Sai","")</f>
      </c>
    </row>
    <row r="25" spans="1:23" ht="15" customHeight="1">
      <c r="A25" s="14" t="s">
        <v>56</v>
      </c>
      <c r="B25" s="111" t="s">
        <v>57</v>
      </c>
      <c r="C25" s="15">
        <f>+D25+E25</f>
        <v>960</v>
      </c>
      <c r="D25" s="15">
        <f>+SUM(D26:D33)</f>
        <v>748</v>
      </c>
      <c r="E25" s="15">
        <f>+SUM(E26:E33)</f>
        <v>212</v>
      </c>
      <c r="F25" s="15">
        <f>+SUM(F26:F33)</f>
        <v>4</v>
      </c>
      <c r="G25" s="15">
        <f>+SUM(G26:G33)</f>
        <v>0</v>
      </c>
      <c r="H25" s="15">
        <f>+I25+Q25</f>
        <v>956</v>
      </c>
      <c r="I25" s="15">
        <f>+J25+K25+L25+M25+N25+O25+P25</f>
        <v>390</v>
      </c>
      <c r="J25" s="15">
        <f aca="true" t="shared" si="6" ref="J25:R25">+SUM(J26:J33)</f>
        <v>179</v>
      </c>
      <c r="K25" s="15">
        <f t="shared" si="6"/>
        <v>6</v>
      </c>
      <c r="L25" s="15">
        <f t="shared" si="6"/>
        <v>168</v>
      </c>
      <c r="M25" s="15">
        <f t="shared" si="6"/>
        <v>30</v>
      </c>
      <c r="N25" s="15">
        <f t="shared" si="6"/>
        <v>0</v>
      </c>
      <c r="O25" s="15">
        <f t="shared" si="6"/>
        <v>0</v>
      </c>
      <c r="P25" s="15">
        <f t="shared" si="6"/>
        <v>7</v>
      </c>
      <c r="Q25" s="15">
        <f t="shared" si="6"/>
        <v>566</v>
      </c>
      <c r="R25" s="15">
        <f t="shared" si="6"/>
        <v>771</v>
      </c>
      <c r="S25" s="158">
        <f t="shared" si="2"/>
        <v>47.43589743589743</v>
      </c>
      <c r="T25" s="126"/>
      <c r="U25" s="102">
        <f t="shared" si="3"/>
      </c>
      <c r="V25" s="102">
        <f>IF(OR(R25&lt;&gt;SUM(L25:Q25),R25&lt;&gt;SUM(R26:R33),R25&lt;&gt;H25-SUM(J25:K25)),"SAI","")</f>
      </c>
      <c r="W25" s="4" t="s">
        <v>34</v>
      </c>
    </row>
    <row r="26" spans="1:22" ht="15" customHeight="1">
      <c r="A26" s="127" t="s">
        <v>34</v>
      </c>
      <c r="B26" s="106" t="s">
        <v>65</v>
      </c>
      <c r="C26" s="24">
        <v>73</v>
      </c>
      <c r="D26" s="18">
        <v>48</v>
      </c>
      <c r="E26" s="18">
        <v>25</v>
      </c>
      <c r="F26" s="18">
        <v>1</v>
      </c>
      <c r="G26" s="18">
        <v>0</v>
      </c>
      <c r="H26" s="24">
        <v>72</v>
      </c>
      <c r="I26" s="24">
        <v>33</v>
      </c>
      <c r="J26" s="18">
        <v>23</v>
      </c>
      <c r="K26" s="18">
        <v>1</v>
      </c>
      <c r="L26" s="18">
        <v>8</v>
      </c>
      <c r="M26" s="18">
        <v>1</v>
      </c>
      <c r="N26" s="18">
        <v>0</v>
      </c>
      <c r="O26" s="18">
        <v>0</v>
      </c>
      <c r="P26" s="18">
        <v>0</v>
      </c>
      <c r="Q26" s="18">
        <v>39</v>
      </c>
      <c r="R26" s="17">
        <v>48</v>
      </c>
      <c r="S26" s="158">
        <f t="shared" si="2"/>
        <v>72.72727272727273</v>
      </c>
      <c r="T26" s="126"/>
      <c r="U26" s="102">
        <f t="shared" si="3"/>
      </c>
      <c r="V26" s="102">
        <f aca="true" t="shared" si="7" ref="V26:V78">IF(OR(R26&lt;&gt;SUM(L26:Q26),R26&lt;&gt;H26-SUM(J26:K26)),"SAI","")</f>
      </c>
    </row>
    <row r="27" spans="1:22" ht="15" customHeight="1">
      <c r="A27" s="128">
        <v>2</v>
      </c>
      <c r="B27" s="108" t="s">
        <v>59</v>
      </c>
      <c r="C27" s="17">
        <v>204</v>
      </c>
      <c r="D27" s="21">
        <v>153</v>
      </c>
      <c r="E27" s="21">
        <v>51</v>
      </c>
      <c r="F27" s="21">
        <v>0</v>
      </c>
      <c r="G27" s="21">
        <v>0</v>
      </c>
      <c r="H27" s="17">
        <v>204</v>
      </c>
      <c r="I27" s="17">
        <v>85</v>
      </c>
      <c r="J27" s="21">
        <v>42</v>
      </c>
      <c r="K27" s="21">
        <v>1</v>
      </c>
      <c r="L27" s="21">
        <v>36</v>
      </c>
      <c r="M27" s="21">
        <v>6</v>
      </c>
      <c r="N27" s="21">
        <v>0</v>
      </c>
      <c r="O27" s="21">
        <v>0</v>
      </c>
      <c r="P27" s="21">
        <v>0</v>
      </c>
      <c r="Q27" s="21">
        <v>119</v>
      </c>
      <c r="R27" s="17">
        <v>161</v>
      </c>
      <c r="S27" s="158">
        <f t="shared" si="2"/>
        <v>50.588235294117645</v>
      </c>
      <c r="T27" s="126"/>
      <c r="U27" s="102">
        <f t="shared" si="3"/>
      </c>
      <c r="V27" s="102">
        <f t="shared" si="7"/>
      </c>
    </row>
    <row r="28" spans="1:22" ht="15" customHeight="1">
      <c r="A28" s="127">
        <v>3</v>
      </c>
      <c r="B28" s="108" t="s">
        <v>60</v>
      </c>
      <c r="C28" s="17">
        <v>130</v>
      </c>
      <c r="D28" s="21">
        <v>103</v>
      </c>
      <c r="E28" s="21">
        <v>27</v>
      </c>
      <c r="F28" s="21">
        <v>1</v>
      </c>
      <c r="G28" s="21">
        <v>0</v>
      </c>
      <c r="H28" s="17">
        <v>129</v>
      </c>
      <c r="I28" s="17">
        <v>48</v>
      </c>
      <c r="J28" s="21">
        <v>20</v>
      </c>
      <c r="K28" s="21">
        <v>0</v>
      </c>
      <c r="L28" s="21">
        <v>24</v>
      </c>
      <c r="M28" s="21">
        <v>4</v>
      </c>
      <c r="N28" s="21">
        <v>0</v>
      </c>
      <c r="O28" s="21">
        <v>0</v>
      </c>
      <c r="P28" s="21">
        <v>0</v>
      </c>
      <c r="Q28" s="21">
        <v>81</v>
      </c>
      <c r="R28" s="17">
        <v>109</v>
      </c>
      <c r="S28" s="158">
        <f t="shared" si="2"/>
        <v>41.66666666666667</v>
      </c>
      <c r="T28" s="126"/>
      <c r="U28" s="102">
        <f t="shared" si="3"/>
      </c>
      <c r="V28" s="102">
        <f t="shared" si="7"/>
      </c>
    </row>
    <row r="29" spans="1:22" ht="15" customHeight="1">
      <c r="A29" s="128">
        <v>4</v>
      </c>
      <c r="B29" s="108" t="s">
        <v>62</v>
      </c>
      <c r="C29" s="17">
        <v>110</v>
      </c>
      <c r="D29" s="21">
        <v>92</v>
      </c>
      <c r="E29" s="21">
        <v>18</v>
      </c>
      <c r="F29" s="21">
        <v>1</v>
      </c>
      <c r="G29" s="21">
        <v>0</v>
      </c>
      <c r="H29" s="17">
        <v>109</v>
      </c>
      <c r="I29" s="17">
        <v>30</v>
      </c>
      <c r="J29" s="21">
        <v>15</v>
      </c>
      <c r="K29" s="21">
        <v>2</v>
      </c>
      <c r="L29" s="21">
        <v>13</v>
      </c>
      <c r="M29" s="21">
        <v>0</v>
      </c>
      <c r="N29" s="21">
        <v>0</v>
      </c>
      <c r="O29" s="21">
        <v>0</v>
      </c>
      <c r="P29" s="21">
        <v>0</v>
      </c>
      <c r="Q29" s="21">
        <v>79</v>
      </c>
      <c r="R29" s="17">
        <v>92</v>
      </c>
      <c r="S29" s="158">
        <f t="shared" si="2"/>
        <v>56.666666666666664</v>
      </c>
      <c r="T29" s="126"/>
      <c r="U29" s="102">
        <f t="shared" si="3"/>
      </c>
      <c r="V29" s="102">
        <f t="shared" si="7"/>
      </c>
    </row>
    <row r="30" spans="1:22" ht="15" customHeight="1">
      <c r="A30" s="127">
        <v>5</v>
      </c>
      <c r="B30" s="108" t="s">
        <v>64</v>
      </c>
      <c r="C30" s="17">
        <v>126</v>
      </c>
      <c r="D30" s="21">
        <v>89</v>
      </c>
      <c r="E30" s="21">
        <v>37</v>
      </c>
      <c r="F30" s="21">
        <v>0</v>
      </c>
      <c r="G30" s="21">
        <v>0</v>
      </c>
      <c r="H30" s="17">
        <v>126</v>
      </c>
      <c r="I30" s="17">
        <v>50</v>
      </c>
      <c r="J30" s="21">
        <v>26</v>
      </c>
      <c r="K30" s="21">
        <v>0</v>
      </c>
      <c r="L30" s="21">
        <v>24</v>
      </c>
      <c r="M30" s="21">
        <v>0</v>
      </c>
      <c r="N30" s="21">
        <v>0</v>
      </c>
      <c r="O30" s="21">
        <v>0</v>
      </c>
      <c r="P30" s="21">
        <v>0</v>
      </c>
      <c r="Q30" s="21">
        <v>76</v>
      </c>
      <c r="R30" s="17">
        <v>100</v>
      </c>
      <c r="S30" s="158">
        <f t="shared" si="2"/>
        <v>52</v>
      </c>
      <c r="T30" s="126"/>
      <c r="U30" s="102">
        <f>IF(SUM(D30:E30)=SUM(F30,H30),"","lệch "&amp;SUM(D30:E30)-SUM(F30,H30))</f>
      </c>
      <c r="V30" s="102">
        <f t="shared" si="7"/>
      </c>
    </row>
    <row r="31" spans="1:22" ht="15" customHeight="1">
      <c r="A31" s="128">
        <v>6</v>
      </c>
      <c r="B31" s="108" t="s">
        <v>135</v>
      </c>
      <c r="C31" s="17">
        <v>109</v>
      </c>
      <c r="D31" s="21">
        <v>88</v>
      </c>
      <c r="E31" s="21">
        <v>21</v>
      </c>
      <c r="F31" s="21">
        <v>0</v>
      </c>
      <c r="G31" s="21">
        <v>0</v>
      </c>
      <c r="H31" s="17">
        <v>109</v>
      </c>
      <c r="I31" s="17">
        <v>41</v>
      </c>
      <c r="J31" s="21">
        <v>20</v>
      </c>
      <c r="K31" s="21">
        <v>0</v>
      </c>
      <c r="L31" s="21">
        <v>15</v>
      </c>
      <c r="M31" s="21">
        <v>0</v>
      </c>
      <c r="N31" s="21">
        <v>0</v>
      </c>
      <c r="O31" s="21">
        <v>0</v>
      </c>
      <c r="P31" s="21">
        <v>6</v>
      </c>
      <c r="Q31" s="21">
        <v>68</v>
      </c>
      <c r="R31" s="17">
        <v>89</v>
      </c>
      <c r="S31" s="158">
        <f t="shared" si="2"/>
        <v>48.78048780487805</v>
      </c>
      <c r="T31" s="126"/>
      <c r="U31" s="102">
        <f>IF(SUM(D31:E31)=SUM(F31,H31),"","lệch "&amp;SUM(D31:E31)-SUM(F31,H31))</f>
      </c>
      <c r="V31" s="102">
        <f t="shared" si="7"/>
      </c>
    </row>
    <row r="32" spans="1:22" ht="15" customHeight="1">
      <c r="A32" s="127">
        <v>7</v>
      </c>
      <c r="B32" s="108" t="s">
        <v>61</v>
      </c>
      <c r="C32" s="17">
        <v>99</v>
      </c>
      <c r="D32" s="21">
        <v>85</v>
      </c>
      <c r="E32" s="21">
        <v>14</v>
      </c>
      <c r="F32" s="21">
        <v>0</v>
      </c>
      <c r="G32" s="21">
        <v>0</v>
      </c>
      <c r="H32" s="17">
        <v>99</v>
      </c>
      <c r="I32" s="17">
        <v>34</v>
      </c>
      <c r="J32" s="21">
        <v>15</v>
      </c>
      <c r="K32" s="21">
        <v>0</v>
      </c>
      <c r="L32" s="21">
        <v>18</v>
      </c>
      <c r="M32" s="21">
        <v>0</v>
      </c>
      <c r="N32" s="21">
        <v>0</v>
      </c>
      <c r="O32" s="21">
        <v>0</v>
      </c>
      <c r="P32" s="21">
        <v>1</v>
      </c>
      <c r="Q32" s="21">
        <v>65</v>
      </c>
      <c r="R32" s="17">
        <v>84</v>
      </c>
      <c r="S32" s="158">
        <f t="shared" si="2"/>
        <v>44.11764705882353</v>
      </c>
      <c r="T32" s="126"/>
      <c r="U32" s="102">
        <f>IF(SUM(D32:E32)=SUM(F32,H32),"","lệch "&amp;SUM(D32:E32)-SUM(F32,H32))</f>
      </c>
      <c r="V32" s="102">
        <f t="shared" si="7"/>
      </c>
    </row>
    <row r="33" spans="1:22" ht="15" customHeight="1">
      <c r="A33" s="128">
        <v>8</v>
      </c>
      <c r="B33" s="108" t="s">
        <v>136</v>
      </c>
      <c r="C33" s="17">
        <v>109</v>
      </c>
      <c r="D33" s="21">
        <v>90</v>
      </c>
      <c r="E33" s="21">
        <v>19</v>
      </c>
      <c r="F33" s="21">
        <v>1</v>
      </c>
      <c r="G33" s="21">
        <v>0</v>
      </c>
      <c r="H33" s="17">
        <v>108</v>
      </c>
      <c r="I33" s="17">
        <v>69</v>
      </c>
      <c r="J33" s="21">
        <v>18</v>
      </c>
      <c r="K33" s="21">
        <v>2</v>
      </c>
      <c r="L33" s="21">
        <v>30</v>
      </c>
      <c r="M33" s="21">
        <v>19</v>
      </c>
      <c r="N33" s="21">
        <v>0</v>
      </c>
      <c r="O33" s="21">
        <v>0</v>
      </c>
      <c r="P33" s="21">
        <v>0</v>
      </c>
      <c r="Q33" s="21">
        <v>39</v>
      </c>
      <c r="R33" s="17">
        <v>88</v>
      </c>
      <c r="S33" s="158">
        <f t="shared" si="2"/>
        <v>28.985507246376812</v>
      </c>
      <c r="T33" s="126"/>
      <c r="U33" s="102">
        <f t="shared" si="3"/>
      </c>
      <c r="V33" s="102">
        <f t="shared" si="7"/>
      </c>
    </row>
    <row r="34" spans="1:23" ht="15" customHeight="1">
      <c r="A34" s="14" t="s">
        <v>66</v>
      </c>
      <c r="B34" s="111" t="s">
        <v>67</v>
      </c>
      <c r="C34" s="15">
        <f>+D34+E34</f>
        <v>937</v>
      </c>
      <c r="D34" s="15">
        <f>+SUM(D35:D39)</f>
        <v>584</v>
      </c>
      <c r="E34" s="15">
        <f>+SUM(E35:E39)</f>
        <v>353</v>
      </c>
      <c r="F34" s="15">
        <f>+SUM(F35:F39)</f>
        <v>8</v>
      </c>
      <c r="G34" s="15">
        <f>+SUM(G35:G39)</f>
        <v>0</v>
      </c>
      <c r="H34" s="15">
        <f>+I34+Q34</f>
        <v>929</v>
      </c>
      <c r="I34" s="15">
        <f>+J34+K34+L34+M34+N34+O34+P34</f>
        <v>530</v>
      </c>
      <c r="J34" s="15">
        <f aca="true" t="shared" si="8" ref="J34:R34">+SUM(J35:J39)</f>
        <v>209</v>
      </c>
      <c r="K34" s="15">
        <f t="shared" si="8"/>
        <v>1</v>
      </c>
      <c r="L34" s="15">
        <f t="shared" si="8"/>
        <v>309</v>
      </c>
      <c r="M34" s="15">
        <f t="shared" si="8"/>
        <v>11</v>
      </c>
      <c r="N34" s="15">
        <f t="shared" si="8"/>
        <v>0</v>
      </c>
      <c r="O34" s="15">
        <f t="shared" si="8"/>
        <v>0</v>
      </c>
      <c r="P34" s="15">
        <f t="shared" si="8"/>
        <v>0</v>
      </c>
      <c r="Q34" s="15">
        <f t="shared" si="8"/>
        <v>399</v>
      </c>
      <c r="R34" s="15">
        <f t="shared" si="8"/>
        <v>719</v>
      </c>
      <c r="S34" s="158">
        <f t="shared" si="2"/>
        <v>39.62264150943396</v>
      </c>
      <c r="T34" s="126"/>
      <c r="U34" s="102">
        <f t="shared" si="3"/>
      </c>
      <c r="V34" s="102">
        <f>IF(OR(R34&lt;&gt;SUM(L34:Q34),R34&lt;&gt;SUM(R35:R39),R34&lt;&gt;H34-SUM(J34:K34)),"SAI","")</f>
      </c>
      <c r="W34" s="4" t="s">
        <v>34</v>
      </c>
    </row>
    <row r="35" spans="1:22" ht="15" customHeight="1">
      <c r="A35" s="28">
        <v>1</v>
      </c>
      <c r="B35" s="108" t="s">
        <v>86</v>
      </c>
      <c r="C35" s="29">
        <v>255</v>
      </c>
      <c r="D35" s="20">
        <v>145</v>
      </c>
      <c r="E35" s="20">
        <v>110</v>
      </c>
      <c r="F35" s="20">
        <v>3</v>
      </c>
      <c r="G35" s="20">
        <v>0</v>
      </c>
      <c r="H35" s="29">
        <v>252</v>
      </c>
      <c r="I35" s="29">
        <v>151</v>
      </c>
      <c r="J35" s="20">
        <v>57</v>
      </c>
      <c r="K35" s="20">
        <v>0</v>
      </c>
      <c r="L35" s="20">
        <v>94</v>
      </c>
      <c r="M35" s="20">
        <v>0</v>
      </c>
      <c r="N35" s="20">
        <v>0</v>
      </c>
      <c r="O35" s="20">
        <v>0</v>
      </c>
      <c r="P35" s="20">
        <v>0</v>
      </c>
      <c r="Q35" s="20">
        <v>101</v>
      </c>
      <c r="R35" s="29">
        <v>195</v>
      </c>
      <c r="S35" s="158">
        <f t="shared" si="2"/>
        <v>37.74834437086093</v>
      </c>
      <c r="T35" s="126"/>
      <c r="U35" s="102">
        <f t="shared" si="3"/>
      </c>
      <c r="V35" s="102">
        <f t="shared" si="7"/>
      </c>
    </row>
    <row r="36" spans="1:22" ht="15" customHeight="1">
      <c r="A36" s="30">
        <v>2</v>
      </c>
      <c r="B36" s="108" t="s">
        <v>69</v>
      </c>
      <c r="C36" s="17">
        <v>167</v>
      </c>
      <c r="D36" s="21">
        <v>105</v>
      </c>
      <c r="E36" s="21">
        <v>62</v>
      </c>
      <c r="F36" s="21">
        <v>0</v>
      </c>
      <c r="G36" s="21">
        <v>0</v>
      </c>
      <c r="H36" s="17">
        <v>167</v>
      </c>
      <c r="I36" s="17">
        <v>100</v>
      </c>
      <c r="J36" s="21">
        <v>33</v>
      </c>
      <c r="K36" s="21">
        <v>0</v>
      </c>
      <c r="L36" s="21">
        <v>65</v>
      </c>
      <c r="M36" s="21">
        <v>2</v>
      </c>
      <c r="N36" s="21">
        <v>0</v>
      </c>
      <c r="O36" s="21">
        <v>0</v>
      </c>
      <c r="P36" s="21">
        <v>0</v>
      </c>
      <c r="Q36" s="21">
        <v>67</v>
      </c>
      <c r="R36" s="17">
        <v>134</v>
      </c>
      <c r="S36" s="158">
        <f t="shared" si="2"/>
        <v>33</v>
      </c>
      <c r="T36" s="126"/>
      <c r="U36" s="102">
        <f t="shared" si="3"/>
      </c>
      <c r="V36" s="102">
        <f t="shared" si="7"/>
      </c>
    </row>
    <row r="37" spans="1:22" ht="15" customHeight="1">
      <c r="A37" s="28">
        <v>3</v>
      </c>
      <c r="B37" s="108" t="s">
        <v>70</v>
      </c>
      <c r="C37" s="17">
        <v>172</v>
      </c>
      <c r="D37" s="21">
        <v>97</v>
      </c>
      <c r="E37" s="21">
        <v>75</v>
      </c>
      <c r="F37" s="21">
        <v>2</v>
      </c>
      <c r="G37" s="21">
        <v>0</v>
      </c>
      <c r="H37" s="17">
        <v>170</v>
      </c>
      <c r="I37" s="17">
        <v>107</v>
      </c>
      <c r="J37" s="21">
        <v>44</v>
      </c>
      <c r="K37" s="21">
        <v>0</v>
      </c>
      <c r="L37" s="21">
        <v>59</v>
      </c>
      <c r="M37" s="21">
        <v>4</v>
      </c>
      <c r="N37" s="21">
        <v>0</v>
      </c>
      <c r="O37" s="21">
        <v>0</v>
      </c>
      <c r="P37" s="21">
        <v>0</v>
      </c>
      <c r="Q37" s="21">
        <v>63</v>
      </c>
      <c r="R37" s="17">
        <v>126</v>
      </c>
      <c r="S37" s="158">
        <f t="shared" si="2"/>
        <v>41.1214953271028</v>
      </c>
      <c r="T37" s="126"/>
      <c r="U37" s="102">
        <f>IF(SUM(D37:E37)=SUM(F37,H37),"","lệch "&amp;SUM(D37:E37)-SUM(F37,H37))</f>
      </c>
      <c r="V37" s="102">
        <f t="shared" si="7"/>
      </c>
    </row>
    <row r="38" spans="1:22" ht="15" customHeight="1">
      <c r="A38" s="30">
        <v>4</v>
      </c>
      <c r="B38" s="108" t="s">
        <v>71</v>
      </c>
      <c r="C38" s="17">
        <v>140</v>
      </c>
      <c r="D38" s="21">
        <v>98</v>
      </c>
      <c r="E38" s="21">
        <v>42</v>
      </c>
      <c r="F38" s="21">
        <v>1</v>
      </c>
      <c r="G38" s="21">
        <v>0</v>
      </c>
      <c r="H38" s="17">
        <v>139</v>
      </c>
      <c r="I38" s="17">
        <v>67</v>
      </c>
      <c r="J38" s="21">
        <v>29</v>
      </c>
      <c r="K38" s="21">
        <v>1</v>
      </c>
      <c r="L38" s="21">
        <v>37</v>
      </c>
      <c r="M38" s="21">
        <v>0</v>
      </c>
      <c r="N38" s="21">
        <v>0</v>
      </c>
      <c r="O38" s="21">
        <v>0</v>
      </c>
      <c r="P38" s="21">
        <v>0</v>
      </c>
      <c r="Q38" s="21">
        <v>72</v>
      </c>
      <c r="R38" s="17">
        <v>109</v>
      </c>
      <c r="S38" s="158">
        <f t="shared" si="2"/>
        <v>44.776119402985074</v>
      </c>
      <c r="T38" s="126"/>
      <c r="U38" s="102">
        <f>IF(SUM(D38:E38)=SUM(F38,H38),"","lệch "&amp;SUM(D38:E38)-SUM(F38,H38))</f>
      </c>
      <c r="V38" s="102">
        <f t="shared" si="7"/>
      </c>
    </row>
    <row r="39" spans="1:22" ht="15" customHeight="1">
      <c r="A39" s="28">
        <v>5</v>
      </c>
      <c r="B39" s="108" t="s">
        <v>72</v>
      </c>
      <c r="C39" s="17">
        <v>203</v>
      </c>
      <c r="D39" s="21">
        <v>139</v>
      </c>
      <c r="E39" s="21">
        <v>64</v>
      </c>
      <c r="F39" s="21">
        <v>2</v>
      </c>
      <c r="G39" s="21">
        <v>0</v>
      </c>
      <c r="H39" s="17">
        <v>201</v>
      </c>
      <c r="I39" s="17">
        <v>105</v>
      </c>
      <c r="J39" s="21">
        <v>46</v>
      </c>
      <c r="K39" s="21">
        <v>0</v>
      </c>
      <c r="L39" s="21">
        <v>54</v>
      </c>
      <c r="M39" s="21">
        <v>5</v>
      </c>
      <c r="N39" s="21">
        <v>0</v>
      </c>
      <c r="O39" s="21">
        <v>0</v>
      </c>
      <c r="P39" s="21">
        <v>0</v>
      </c>
      <c r="Q39" s="21">
        <v>96</v>
      </c>
      <c r="R39" s="17">
        <v>155</v>
      </c>
      <c r="S39" s="158">
        <f t="shared" si="2"/>
        <v>43.80952380952381</v>
      </c>
      <c r="T39" s="126"/>
      <c r="U39" s="102">
        <f>IF(SUM(D39:E39)=SUM(F39,H39),"","lệch "&amp;SUM(D39:E39)-SUM(F39,H39))</f>
      </c>
      <c r="V39" s="102">
        <f t="shared" si="7"/>
      </c>
    </row>
    <row r="40" spans="1:23" ht="15" customHeight="1">
      <c r="A40" s="14" t="s">
        <v>73</v>
      </c>
      <c r="B40" s="111" t="s">
        <v>74</v>
      </c>
      <c r="C40" s="15">
        <f>+D40+E40</f>
        <v>879</v>
      </c>
      <c r="D40" s="15">
        <f>+SUM(D41:D46)</f>
        <v>672</v>
      </c>
      <c r="E40" s="15">
        <f>+SUM(E41:E46)</f>
        <v>207</v>
      </c>
      <c r="F40" s="15">
        <f>+SUM(F41:F46)</f>
        <v>0</v>
      </c>
      <c r="G40" s="15">
        <f>+SUM(G41:G46)</f>
        <v>0</v>
      </c>
      <c r="H40" s="15">
        <f>+I40+Q40</f>
        <v>879</v>
      </c>
      <c r="I40" s="15">
        <f>+J40+K40+L40+M40+N40+O40+P40</f>
        <v>424</v>
      </c>
      <c r="J40" s="15">
        <f aca="true" t="shared" si="9" ref="J40:R40">+SUM(J41:J46)</f>
        <v>117</v>
      </c>
      <c r="K40" s="15">
        <f t="shared" si="9"/>
        <v>5</v>
      </c>
      <c r="L40" s="15">
        <f t="shared" si="9"/>
        <v>287</v>
      </c>
      <c r="M40" s="15">
        <f t="shared" si="9"/>
        <v>15</v>
      </c>
      <c r="N40" s="15">
        <f t="shared" si="9"/>
        <v>0</v>
      </c>
      <c r="O40" s="15">
        <f t="shared" si="9"/>
        <v>0</v>
      </c>
      <c r="P40" s="15">
        <f t="shared" si="9"/>
        <v>0</v>
      </c>
      <c r="Q40" s="15">
        <f t="shared" si="9"/>
        <v>455</v>
      </c>
      <c r="R40" s="15">
        <f t="shared" si="9"/>
        <v>757</v>
      </c>
      <c r="S40" s="158">
        <f t="shared" si="2"/>
        <v>28.77358490566038</v>
      </c>
      <c r="T40" s="126"/>
      <c r="U40" s="102">
        <f t="shared" si="3"/>
      </c>
      <c r="V40" s="102">
        <f>IF(OR(R40&lt;&gt;SUM(L40:Q40),R40&lt;&gt;SUM(R41:R46),R40&lt;&gt;H40-SUM(J40:K40)),"SAI","")</f>
      </c>
      <c r="W40" s="4" t="s">
        <v>34</v>
      </c>
    </row>
    <row r="41" spans="1:22" ht="15" customHeight="1">
      <c r="A41" s="28">
        <v>1</v>
      </c>
      <c r="B41" s="112" t="s">
        <v>75</v>
      </c>
      <c r="C41" s="24">
        <v>50</v>
      </c>
      <c r="D41" s="18">
        <v>19</v>
      </c>
      <c r="E41" s="18">
        <v>31</v>
      </c>
      <c r="F41" s="18">
        <v>0</v>
      </c>
      <c r="G41" s="18">
        <v>0</v>
      </c>
      <c r="H41" s="24">
        <v>50</v>
      </c>
      <c r="I41" s="24">
        <v>48</v>
      </c>
      <c r="J41" s="18">
        <v>26</v>
      </c>
      <c r="K41" s="18">
        <v>0</v>
      </c>
      <c r="L41" s="18">
        <v>22</v>
      </c>
      <c r="M41" s="18">
        <v>0</v>
      </c>
      <c r="N41" s="18">
        <v>0</v>
      </c>
      <c r="O41" s="18"/>
      <c r="P41" s="18">
        <v>0</v>
      </c>
      <c r="Q41" s="18">
        <v>2</v>
      </c>
      <c r="R41" s="24">
        <v>24</v>
      </c>
      <c r="S41" s="158">
        <f t="shared" si="2"/>
        <v>54.166666666666664</v>
      </c>
      <c r="T41" s="126"/>
      <c r="U41" s="102">
        <f t="shared" si="3"/>
      </c>
      <c r="V41" s="102">
        <f t="shared" si="7"/>
      </c>
    </row>
    <row r="42" spans="1:22" ht="15" customHeight="1">
      <c r="A42" s="28">
        <v>2</v>
      </c>
      <c r="B42" s="108" t="s">
        <v>76</v>
      </c>
      <c r="C42" s="17">
        <v>114</v>
      </c>
      <c r="D42" s="21">
        <v>114</v>
      </c>
      <c r="E42" s="21">
        <v>0</v>
      </c>
      <c r="F42" s="21">
        <v>0</v>
      </c>
      <c r="G42" s="21">
        <v>0</v>
      </c>
      <c r="H42" s="17">
        <v>114</v>
      </c>
      <c r="I42" s="17">
        <v>38</v>
      </c>
      <c r="J42" s="21">
        <v>2</v>
      </c>
      <c r="K42" s="21">
        <v>1</v>
      </c>
      <c r="L42" s="21">
        <v>29</v>
      </c>
      <c r="M42" s="21">
        <v>6</v>
      </c>
      <c r="N42" s="21">
        <v>0</v>
      </c>
      <c r="O42" s="21"/>
      <c r="P42" s="21">
        <v>0</v>
      </c>
      <c r="Q42" s="21">
        <v>76</v>
      </c>
      <c r="R42" s="17">
        <v>111</v>
      </c>
      <c r="S42" s="158">
        <f t="shared" si="2"/>
        <v>7.894736842105263</v>
      </c>
      <c r="T42" s="126"/>
      <c r="U42" s="102">
        <f t="shared" si="3"/>
      </c>
      <c r="V42" s="102">
        <f t="shared" si="7"/>
      </c>
    </row>
    <row r="43" spans="1:22" ht="15" customHeight="1">
      <c r="A43" s="28">
        <v>3</v>
      </c>
      <c r="B43" s="108" t="s">
        <v>77</v>
      </c>
      <c r="C43" s="17">
        <v>148</v>
      </c>
      <c r="D43" s="21">
        <v>82</v>
      </c>
      <c r="E43" s="21">
        <v>66</v>
      </c>
      <c r="F43" s="21">
        <v>0</v>
      </c>
      <c r="G43" s="21"/>
      <c r="H43" s="17">
        <v>148</v>
      </c>
      <c r="I43" s="17">
        <v>106</v>
      </c>
      <c r="J43" s="21">
        <v>33</v>
      </c>
      <c r="K43" s="21">
        <v>0</v>
      </c>
      <c r="L43" s="21">
        <v>72</v>
      </c>
      <c r="M43" s="21">
        <v>1</v>
      </c>
      <c r="N43" s="21">
        <v>0</v>
      </c>
      <c r="O43" s="21"/>
      <c r="P43" s="21">
        <v>0</v>
      </c>
      <c r="Q43" s="21">
        <v>42</v>
      </c>
      <c r="R43" s="17">
        <v>115</v>
      </c>
      <c r="S43" s="158">
        <f t="shared" si="2"/>
        <v>31.132075471698112</v>
      </c>
      <c r="T43" s="126"/>
      <c r="U43" s="102">
        <f t="shared" si="3"/>
      </c>
      <c r="V43" s="102">
        <f t="shared" si="7"/>
      </c>
    </row>
    <row r="44" spans="1:22" ht="15" customHeight="1">
      <c r="A44" s="30">
        <v>4</v>
      </c>
      <c r="B44" s="129" t="s">
        <v>101</v>
      </c>
      <c r="C44" s="17">
        <v>204</v>
      </c>
      <c r="D44" s="21">
        <v>172</v>
      </c>
      <c r="E44" s="21">
        <v>32</v>
      </c>
      <c r="F44" s="21">
        <v>0</v>
      </c>
      <c r="G44" s="21"/>
      <c r="H44" s="17">
        <v>204</v>
      </c>
      <c r="I44" s="17">
        <v>82</v>
      </c>
      <c r="J44" s="21">
        <v>8</v>
      </c>
      <c r="K44" s="21">
        <v>3</v>
      </c>
      <c r="L44" s="21">
        <v>71</v>
      </c>
      <c r="M44" s="21">
        <v>0</v>
      </c>
      <c r="N44" s="21">
        <v>0</v>
      </c>
      <c r="O44" s="21"/>
      <c r="P44" s="21">
        <v>0</v>
      </c>
      <c r="Q44" s="21">
        <v>122</v>
      </c>
      <c r="R44" s="17">
        <v>193</v>
      </c>
      <c r="S44" s="158">
        <f t="shared" si="2"/>
        <v>13.414634146341465</v>
      </c>
      <c r="T44" s="126"/>
      <c r="U44" s="102">
        <f t="shared" si="3"/>
      </c>
      <c r="V44" s="102">
        <f t="shared" si="7"/>
      </c>
    </row>
    <row r="45" spans="1:22" ht="15" customHeight="1">
      <c r="A45" s="28">
        <v>5</v>
      </c>
      <c r="B45" s="129" t="s">
        <v>79</v>
      </c>
      <c r="C45" s="17">
        <v>151</v>
      </c>
      <c r="D45" s="21">
        <v>107</v>
      </c>
      <c r="E45" s="21">
        <v>44</v>
      </c>
      <c r="F45" s="21">
        <v>0</v>
      </c>
      <c r="G45" s="21"/>
      <c r="H45" s="17">
        <v>151</v>
      </c>
      <c r="I45" s="17">
        <v>61</v>
      </c>
      <c r="J45" s="21">
        <v>31</v>
      </c>
      <c r="K45" s="21">
        <v>1</v>
      </c>
      <c r="L45" s="21">
        <v>29</v>
      </c>
      <c r="M45" s="21">
        <v>0</v>
      </c>
      <c r="N45" s="21"/>
      <c r="O45" s="21"/>
      <c r="P45" s="21">
        <v>0</v>
      </c>
      <c r="Q45" s="21">
        <v>90</v>
      </c>
      <c r="R45" s="17">
        <v>119</v>
      </c>
      <c r="S45" s="158">
        <f t="shared" si="2"/>
        <v>52.459016393442624</v>
      </c>
      <c r="T45" s="126"/>
      <c r="U45" s="102">
        <f>IF(SUM(D45:E45)=SUM(F45,H45),"","lệch "&amp;SUM(D45:E45)-SUM(F45,H45))</f>
      </c>
      <c r="V45" s="102">
        <f t="shared" si="7"/>
      </c>
    </row>
    <row r="46" spans="1:22" ht="15" customHeight="1">
      <c r="A46" s="30">
        <v>6</v>
      </c>
      <c r="B46" s="129" t="s">
        <v>137</v>
      </c>
      <c r="C46" s="17">
        <v>212</v>
      </c>
      <c r="D46" s="21">
        <v>178</v>
      </c>
      <c r="E46" s="21">
        <v>34</v>
      </c>
      <c r="F46" s="21"/>
      <c r="G46" s="21"/>
      <c r="H46" s="17">
        <v>212</v>
      </c>
      <c r="I46" s="17">
        <v>89</v>
      </c>
      <c r="J46" s="21">
        <v>17</v>
      </c>
      <c r="K46" s="21">
        <v>0</v>
      </c>
      <c r="L46" s="21">
        <v>64</v>
      </c>
      <c r="M46" s="21">
        <v>8</v>
      </c>
      <c r="N46" s="21"/>
      <c r="O46" s="21"/>
      <c r="P46" s="21">
        <v>0</v>
      </c>
      <c r="Q46" s="21">
        <v>123</v>
      </c>
      <c r="R46" s="17">
        <v>195</v>
      </c>
      <c r="S46" s="158">
        <f t="shared" si="2"/>
        <v>19.101123595505616</v>
      </c>
      <c r="T46" s="126"/>
      <c r="U46" s="102">
        <f t="shared" si="3"/>
      </c>
      <c r="V46" s="102">
        <f t="shared" si="7"/>
      </c>
    </row>
    <row r="47" spans="1:23" ht="15" customHeight="1">
      <c r="A47" s="14" t="s">
        <v>80</v>
      </c>
      <c r="B47" s="111" t="s">
        <v>81</v>
      </c>
      <c r="C47" s="15">
        <f>+D47+E47</f>
        <v>159</v>
      </c>
      <c r="D47" s="15">
        <f>+SUM(D48:D49)</f>
        <v>92</v>
      </c>
      <c r="E47" s="15">
        <f aca="true" t="shared" si="10" ref="E47:Q47">+SUM(E48:E49)</f>
        <v>67</v>
      </c>
      <c r="F47" s="15">
        <f t="shared" si="10"/>
        <v>0</v>
      </c>
      <c r="G47" s="15">
        <f t="shared" si="10"/>
        <v>0</v>
      </c>
      <c r="H47" s="15">
        <f>+I47+Q47</f>
        <v>159</v>
      </c>
      <c r="I47" s="15">
        <f>+J47+K47+L47+M47+N47+O47+P47</f>
        <v>134</v>
      </c>
      <c r="J47" s="15">
        <f t="shared" si="10"/>
        <v>27</v>
      </c>
      <c r="K47" s="15">
        <f t="shared" si="10"/>
        <v>0</v>
      </c>
      <c r="L47" s="15">
        <f t="shared" si="10"/>
        <v>107</v>
      </c>
      <c r="M47" s="15">
        <f t="shared" si="10"/>
        <v>0</v>
      </c>
      <c r="N47" s="15">
        <f t="shared" si="10"/>
        <v>0</v>
      </c>
      <c r="O47" s="15">
        <f t="shared" si="10"/>
        <v>0</v>
      </c>
      <c r="P47" s="15">
        <f t="shared" si="10"/>
        <v>0</v>
      </c>
      <c r="Q47" s="15">
        <f t="shared" si="10"/>
        <v>25</v>
      </c>
      <c r="R47" s="15">
        <f>+H47-J47-K47</f>
        <v>132</v>
      </c>
      <c r="S47" s="158">
        <f t="shared" si="2"/>
        <v>20.149253731343283</v>
      </c>
      <c r="T47" s="126"/>
      <c r="U47" s="102">
        <f t="shared" si="3"/>
      </c>
      <c r="V47" s="102">
        <f>IF(OR(R47&lt;&gt;SUM(L47:Q47),R47&lt;&gt;SUM(R48:R49),R47&lt;&gt;H47-SUM(J47:K47)),"SAI","")</f>
      </c>
      <c r="W47" s="4" t="s">
        <v>34</v>
      </c>
    </row>
    <row r="48" spans="1:22" ht="15" customHeight="1">
      <c r="A48" s="30" t="s">
        <v>34</v>
      </c>
      <c r="B48" s="108" t="s">
        <v>131</v>
      </c>
      <c r="C48" s="24">
        <v>56</v>
      </c>
      <c r="D48" s="18">
        <v>22</v>
      </c>
      <c r="E48" s="18">
        <v>34</v>
      </c>
      <c r="F48" s="18"/>
      <c r="G48" s="18">
        <v>0</v>
      </c>
      <c r="H48" s="24">
        <v>56</v>
      </c>
      <c r="I48" s="24">
        <v>50</v>
      </c>
      <c r="J48" s="18">
        <v>24</v>
      </c>
      <c r="K48" s="18"/>
      <c r="L48" s="18">
        <v>26</v>
      </c>
      <c r="M48" s="18">
        <v>0</v>
      </c>
      <c r="N48" s="18">
        <v>0</v>
      </c>
      <c r="O48" s="18"/>
      <c r="P48" s="18">
        <v>0</v>
      </c>
      <c r="Q48" s="18">
        <v>6</v>
      </c>
      <c r="R48" s="24">
        <v>32</v>
      </c>
      <c r="S48" s="158">
        <f t="shared" si="2"/>
        <v>48</v>
      </c>
      <c r="T48" s="126"/>
      <c r="U48" s="102">
        <f t="shared" si="3"/>
      </c>
      <c r="V48" s="102">
        <f t="shared" si="7"/>
      </c>
    </row>
    <row r="49" spans="1:22" ht="15" customHeight="1">
      <c r="A49" s="31" t="s">
        <v>35</v>
      </c>
      <c r="B49" s="109" t="s">
        <v>124</v>
      </c>
      <c r="C49" s="26">
        <v>103</v>
      </c>
      <c r="D49" s="27">
        <v>70</v>
      </c>
      <c r="E49" s="27">
        <v>33</v>
      </c>
      <c r="F49" s="27"/>
      <c r="G49" s="27"/>
      <c r="H49" s="26">
        <v>103</v>
      </c>
      <c r="I49" s="26">
        <v>84</v>
      </c>
      <c r="J49" s="27">
        <v>3</v>
      </c>
      <c r="K49" s="27"/>
      <c r="L49" s="27">
        <v>81</v>
      </c>
      <c r="M49" s="27"/>
      <c r="N49" s="27">
        <v>0</v>
      </c>
      <c r="O49" s="27"/>
      <c r="P49" s="27">
        <v>0</v>
      </c>
      <c r="Q49" s="27">
        <v>19</v>
      </c>
      <c r="R49" s="26">
        <v>100</v>
      </c>
      <c r="S49" s="158">
        <f t="shared" si="2"/>
        <v>3.571428571428571</v>
      </c>
      <c r="T49" s="126"/>
      <c r="U49" s="102">
        <f t="shared" si="3"/>
      </c>
      <c r="V49" s="102">
        <f t="shared" si="7"/>
      </c>
    </row>
    <row r="50" spans="1:23" ht="15" customHeight="1">
      <c r="A50" s="14" t="s">
        <v>82</v>
      </c>
      <c r="B50" s="111" t="s">
        <v>83</v>
      </c>
      <c r="C50" s="15">
        <f>+D50+E50</f>
        <v>686</v>
      </c>
      <c r="D50" s="15">
        <f>+SUM(D51:D55)</f>
        <v>425</v>
      </c>
      <c r="E50" s="15">
        <f>+SUM(E51:E55)</f>
        <v>261</v>
      </c>
      <c r="F50" s="15">
        <f>+SUM(F51:F55)</f>
        <v>0</v>
      </c>
      <c r="G50" s="15">
        <f>+SUM(G51:G55)</f>
        <v>4</v>
      </c>
      <c r="H50" s="15">
        <f>+I50+Q50</f>
        <v>686</v>
      </c>
      <c r="I50" s="15">
        <f>+J50+K50+L50+M50+N50+O50+P50</f>
        <v>443</v>
      </c>
      <c r="J50" s="15">
        <f aca="true" t="shared" si="11" ref="J50:Q50">+SUM(J51:J55)</f>
        <v>178</v>
      </c>
      <c r="K50" s="15">
        <f t="shared" si="11"/>
        <v>0</v>
      </c>
      <c r="L50" s="15">
        <f t="shared" si="11"/>
        <v>259</v>
      </c>
      <c r="M50" s="15">
        <f t="shared" si="11"/>
        <v>6</v>
      </c>
      <c r="N50" s="15">
        <f t="shared" si="11"/>
        <v>0</v>
      </c>
      <c r="O50" s="15">
        <f t="shared" si="11"/>
        <v>0</v>
      </c>
      <c r="P50" s="15">
        <f t="shared" si="11"/>
        <v>0</v>
      </c>
      <c r="Q50" s="15">
        <f t="shared" si="11"/>
        <v>243</v>
      </c>
      <c r="R50" s="15">
        <f>+H50-J50-K50</f>
        <v>508</v>
      </c>
      <c r="S50" s="158">
        <f t="shared" si="2"/>
        <v>40.18058690744921</v>
      </c>
      <c r="T50" s="126"/>
      <c r="U50" s="102">
        <f t="shared" si="3"/>
      </c>
      <c r="V50" s="102">
        <f>IF(OR(R50&lt;&gt;SUM(L50:Q50),R50&lt;&gt;SUM(R51:R55),R50&lt;&gt;H50-SUM(J50:K50)),"SAI","")</f>
      </c>
      <c r="W50" s="4" t="s">
        <v>34</v>
      </c>
    </row>
    <row r="51" spans="1:22" ht="15" customHeight="1">
      <c r="A51" s="32" t="s">
        <v>34</v>
      </c>
      <c r="B51" s="110" t="s">
        <v>84</v>
      </c>
      <c r="C51" s="24">
        <v>7</v>
      </c>
      <c r="D51" s="18">
        <v>5</v>
      </c>
      <c r="E51" s="18">
        <v>2</v>
      </c>
      <c r="F51" s="18"/>
      <c r="G51" s="18"/>
      <c r="H51" s="24">
        <v>7</v>
      </c>
      <c r="I51" s="24">
        <v>4</v>
      </c>
      <c r="J51" s="18">
        <v>2</v>
      </c>
      <c r="K51" s="18"/>
      <c r="L51" s="18">
        <v>2</v>
      </c>
      <c r="M51" s="18"/>
      <c r="N51" s="18">
        <v>0</v>
      </c>
      <c r="O51" s="18">
        <v>0</v>
      </c>
      <c r="P51" s="18"/>
      <c r="Q51" s="18">
        <v>3</v>
      </c>
      <c r="R51" s="24">
        <v>5</v>
      </c>
      <c r="S51" s="158">
        <f t="shared" si="2"/>
        <v>50</v>
      </c>
      <c r="T51" s="126"/>
      <c r="U51" s="102">
        <f t="shared" si="3"/>
      </c>
      <c r="V51" s="102">
        <f t="shared" si="7"/>
      </c>
    </row>
    <row r="52" spans="1:22" ht="15" customHeight="1">
      <c r="A52" s="30" t="s">
        <v>35</v>
      </c>
      <c r="B52" s="108" t="s">
        <v>85</v>
      </c>
      <c r="C52" s="17">
        <v>127</v>
      </c>
      <c r="D52" s="21">
        <v>82</v>
      </c>
      <c r="E52" s="21">
        <v>45</v>
      </c>
      <c r="F52" s="21"/>
      <c r="G52" s="21"/>
      <c r="H52" s="17">
        <v>127</v>
      </c>
      <c r="I52" s="17">
        <v>80</v>
      </c>
      <c r="J52" s="21">
        <v>43</v>
      </c>
      <c r="K52" s="21"/>
      <c r="L52" s="21">
        <v>36</v>
      </c>
      <c r="M52" s="21">
        <v>1</v>
      </c>
      <c r="N52" s="21">
        <v>0</v>
      </c>
      <c r="O52" s="21">
        <v>0</v>
      </c>
      <c r="P52" s="21">
        <v>0</v>
      </c>
      <c r="Q52" s="21">
        <v>47</v>
      </c>
      <c r="R52" s="17">
        <v>84</v>
      </c>
      <c r="S52" s="158">
        <f t="shared" si="2"/>
        <v>53.75</v>
      </c>
      <c r="T52" s="126"/>
      <c r="U52" s="102">
        <f t="shared" si="3"/>
      </c>
      <c r="V52" s="102">
        <f t="shared" si="7"/>
      </c>
    </row>
    <row r="53" spans="1:22" ht="15" customHeight="1">
      <c r="A53" s="32" t="s">
        <v>37</v>
      </c>
      <c r="B53" s="108" t="s">
        <v>93</v>
      </c>
      <c r="C53" s="17">
        <v>219</v>
      </c>
      <c r="D53" s="21">
        <v>137</v>
      </c>
      <c r="E53" s="21">
        <v>82</v>
      </c>
      <c r="F53" s="21"/>
      <c r="G53" s="21">
        <v>4</v>
      </c>
      <c r="H53" s="17">
        <v>219</v>
      </c>
      <c r="I53" s="17">
        <v>142</v>
      </c>
      <c r="J53" s="21">
        <v>55</v>
      </c>
      <c r="K53" s="21"/>
      <c r="L53" s="21">
        <v>84</v>
      </c>
      <c r="M53" s="21">
        <v>3</v>
      </c>
      <c r="N53" s="21"/>
      <c r="O53" s="21"/>
      <c r="P53" s="21"/>
      <c r="Q53" s="21">
        <v>77</v>
      </c>
      <c r="R53" s="17">
        <v>164</v>
      </c>
      <c r="S53" s="158">
        <f t="shared" si="2"/>
        <v>38.732394366197184</v>
      </c>
      <c r="T53" s="126"/>
      <c r="U53" s="102">
        <f>IF(SUM(D53:E53)=SUM(F53,H53),"","lệch "&amp;SUM(D53:E53)-SUM(F53,H53))</f>
      </c>
      <c r="V53" s="102">
        <f t="shared" si="7"/>
      </c>
    </row>
    <row r="54" spans="1:22" ht="15" customHeight="1">
      <c r="A54" s="30" t="s">
        <v>39</v>
      </c>
      <c r="B54" s="108" t="s">
        <v>127</v>
      </c>
      <c r="C54" s="17">
        <v>178</v>
      </c>
      <c r="D54" s="21">
        <v>106</v>
      </c>
      <c r="E54" s="21">
        <v>72</v>
      </c>
      <c r="F54" s="21"/>
      <c r="G54" s="21"/>
      <c r="H54" s="17">
        <v>178</v>
      </c>
      <c r="I54" s="17">
        <v>124</v>
      </c>
      <c r="J54" s="21">
        <v>43</v>
      </c>
      <c r="K54" s="21"/>
      <c r="L54" s="21">
        <v>81</v>
      </c>
      <c r="M54" s="21"/>
      <c r="N54" s="21">
        <v>0</v>
      </c>
      <c r="O54" s="21">
        <v>0</v>
      </c>
      <c r="P54" s="21"/>
      <c r="Q54" s="21">
        <v>54</v>
      </c>
      <c r="R54" s="17">
        <v>135</v>
      </c>
      <c r="S54" s="158">
        <f t="shared" si="2"/>
        <v>34.67741935483871</v>
      </c>
      <c r="T54" s="126"/>
      <c r="U54" s="102">
        <f>IF(SUM(D54:E54)=SUM(F54,H54),"","lệch "&amp;SUM(D54:E54)-SUM(F54,H54))</f>
      </c>
      <c r="V54" s="102">
        <f t="shared" si="7"/>
      </c>
    </row>
    <row r="55" spans="1:22" ht="15" customHeight="1">
      <c r="A55" s="32" t="s">
        <v>41</v>
      </c>
      <c r="B55" s="108" t="s">
        <v>140</v>
      </c>
      <c r="C55" s="17">
        <v>155</v>
      </c>
      <c r="D55" s="21">
        <v>95</v>
      </c>
      <c r="E55" s="21">
        <v>60</v>
      </c>
      <c r="F55" s="21"/>
      <c r="G55" s="21"/>
      <c r="H55" s="17">
        <v>155</v>
      </c>
      <c r="I55" s="17">
        <v>93</v>
      </c>
      <c r="J55" s="21">
        <v>35</v>
      </c>
      <c r="K55" s="21"/>
      <c r="L55" s="21">
        <v>56</v>
      </c>
      <c r="M55" s="21">
        <v>2</v>
      </c>
      <c r="N55" s="21"/>
      <c r="O55" s="21"/>
      <c r="P55" s="21"/>
      <c r="Q55" s="21">
        <v>62</v>
      </c>
      <c r="R55" s="17">
        <v>120</v>
      </c>
      <c r="S55" s="158">
        <f t="shared" si="2"/>
        <v>37.634408602150536</v>
      </c>
      <c r="T55" s="126"/>
      <c r="U55" s="102">
        <f>IF(SUM(D55:E55)=SUM(F55,H55),"","lệch "&amp;SUM(D55:E55)-SUM(F55,H55))</f>
      </c>
      <c r="V55" s="102">
        <f t="shared" si="7"/>
      </c>
    </row>
    <row r="56" spans="1:23" ht="15" customHeight="1">
      <c r="A56" s="14" t="s">
        <v>87</v>
      </c>
      <c r="B56" s="111" t="s">
        <v>88</v>
      </c>
      <c r="C56" s="15">
        <f>+D56+E56</f>
        <v>442</v>
      </c>
      <c r="D56" s="15">
        <f>+SUM(D57:D60)</f>
        <v>301</v>
      </c>
      <c r="E56" s="15">
        <f>+SUM(E57:E60)</f>
        <v>141</v>
      </c>
      <c r="F56" s="15">
        <f>+SUM(F57:F60)</f>
        <v>0</v>
      </c>
      <c r="G56" s="15">
        <f>+SUM(G57:G60)</f>
        <v>0</v>
      </c>
      <c r="H56" s="15">
        <f>+I56+Q56</f>
        <v>442</v>
      </c>
      <c r="I56" s="15">
        <f>+J56+K56+L56+M56+N56+O56+P56</f>
        <v>252</v>
      </c>
      <c r="J56" s="15">
        <f aca="true" t="shared" si="12" ref="J56:Q56">+SUM(J57:J60)</f>
        <v>111</v>
      </c>
      <c r="K56" s="15">
        <f t="shared" si="12"/>
        <v>0</v>
      </c>
      <c r="L56" s="15">
        <f t="shared" si="12"/>
        <v>140</v>
      </c>
      <c r="M56" s="15">
        <f t="shared" si="12"/>
        <v>1</v>
      </c>
      <c r="N56" s="15">
        <f t="shared" si="12"/>
        <v>0</v>
      </c>
      <c r="O56" s="15">
        <f t="shared" si="12"/>
        <v>0</v>
      </c>
      <c r="P56" s="15">
        <f t="shared" si="12"/>
        <v>0</v>
      </c>
      <c r="Q56" s="15">
        <f t="shared" si="12"/>
        <v>190</v>
      </c>
      <c r="R56" s="15">
        <f>+H56-J56-K56</f>
        <v>331</v>
      </c>
      <c r="S56" s="158">
        <f t="shared" si="2"/>
        <v>44.047619047619044</v>
      </c>
      <c r="T56" s="126"/>
      <c r="U56" s="102">
        <f t="shared" si="3"/>
      </c>
      <c r="V56" s="102">
        <f>IF(OR(R56&lt;&gt;SUM(L56:Q56),R56&lt;&gt;SUM(R57:R60),R56&lt;&gt;H56-SUM(J56:K56)),"SAI","")</f>
      </c>
      <c r="W56" s="4" t="s">
        <v>34</v>
      </c>
    </row>
    <row r="57" spans="1:22" ht="15" customHeight="1">
      <c r="A57" s="32">
        <v>1</v>
      </c>
      <c r="B57" s="110" t="s">
        <v>58</v>
      </c>
      <c r="C57" s="24">
        <v>41</v>
      </c>
      <c r="D57" s="18">
        <v>12</v>
      </c>
      <c r="E57" s="18">
        <v>29</v>
      </c>
      <c r="F57" s="18">
        <v>0</v>
      </c>
      <c r="G57" s="18">
        <v>0</v>
      </c>
      <c r="H57" s="24">
        <v>41</v>
      </c>
      <c r="I57" s="24">
        <v>37</v>
      </c>
      <c r="J57" s="18">
        <v>22</v>
      </c>
      <c r="K57" s="18">
        <v>0</v>
      </c>
      <c r="L57" s="18">
        <v>15</v>
      </c>
      <c r="M57" s="18">
        <v>0</v>
      </c>
      <c r="N57" s="18">
        <v>0</v>
      </c>
      <c r="O57" s="18">
        <v>0</v>
      </c>
      <c r="P57" s="18">
        <v>0</v>
      </c>
      <c r="Q57" s="18">
        <v>4</v>
      </c>
      <c r="R57" s="24">
        <v>19</v>
      </c>
      <c r="S57" s="158">
        <f t="shared" si="2"/>
        <v>59.45945945945946</v>
      </c>
      <c r="T57" s="126"/>
      <c r="U57" s="102">
        <f t="shared" si="3"/>
      </c>
      <c r="V57" s="102">
        <f t="shared" si="7"/>
      </c>
    </row>
    <row r="58" spans="1:22" ht="15" customHeight="1">
      <c r="A58" s="28">
        <v>2</v>
      </c>
      <c r="B58" s="112" t="s">
        <v>146</v>
      </c>
      <c r="C58" s="29">
        <v>114</v>
      </c>
      <c r="D58" s="20">
        <v>91</v>
      </c>
      <c r="E58" s="20">
        <v>23</v>
      </c>
      <c r="F58" s="20">
        <v>0</v>
      </c>
      <c r="G58" s="20">
        <v>0</v>
      </c>
      <c r="H58" s="29">
        <v>114</v>
      </c>
      <c r="I58" s="29">
        <v>51</v>
      </c>
      <c r="J58" s="20">
        <v>20</v>
      </c>
      <c r="K58" s="20">
        <v>0</v>
      </c>
      <c r="L58" s="20">
        <v>31</v>
      </c>
      <c r="M58" s="20">
        <v>0</v>
      </c>
      <c r="N58" s="20">
        <v>0</v>
      </c>
      <c r="O58" s="20">
        <v>0</v>
      </c>
      <c r="P58" s="20">
        <v>0</v>
      </c>
      <c r="Q58" s="20">
        <v>63</v>
      </c>
      <c r="R58" s="24">
        <v>94</v>
      </c>
      <c r="S58" s="158">
        <f t="shared" si="2"/>
        <v>39.21568627450981</v>
      </c>
      <c r="T58" s="126"/>
      <c r="U58" s="102">
        <f>IF(SUM(D58:E58)=SUM(F58,H58),"","lệch "&amp;SUM(D58:E58)-SUM(F58,H58))</f>
      </c>
      <c r="V58" s="102">
        <f t="shared" si="7"/>
      </c>
    </row>
    <row r="59" spans="1:22" ht="15" customHeight="1">
      <c r="A59" s="32">
        <v>3</v>
      </c>
      <c r="B59" s="112" t="s">
        <v>150</v>
      </c>
      <c r="C59" s="29">
        <v>147</v>
      </c>
      <c r="D59" s="20">
        <v>98</v>
      </c>
      <c r="E59" s="20">
        <v>49</v>
      </c>
      <c r="F59" s="20">
        <v>0</v>
      </c>
      <c r="G59" s="20">
        <v>0</v>
      </c>
      <c r="H59" s="29">
        <v>147</v>
      </c>
      <c r="I59" s="29">
        <v>92</v>
      </c>
      <c r="J59" s="20">
        <v>36</v>
      </c>
      <c r="K59" s="20">
        <v>0</v>
      </c>
      <c r="L59" s="20">
        <v>56</v>
      </c>
      <c r="M59" s="20">
        <v>0</v>
      </c>
      <c r="N59" s="20">
        <v>0</v>
      </c>
      <c r="O59" s="20">
        <v>0</v>
      </c>
      <c r="P59" s="20">
        <v>0</v>
      </c>
      <c r="Q59" s="20">
        <v>55</v>
      </c>
      <c r="R59" s="24">
        <v>111</v>
      </c>
      <c r="S59" s="158">
        <f t="shared" si="2"/>
        <v>39.130434782608695</v>
      </c>
      <c r="T59" s="126"/>
      <c r="U59" s="102"/>
      <c r="V59" s="102">
        <f t="shared" si="7"/>
      </c>
    </row>
    <row r="60" spans="1:22" ht="15" customHeight="1">
      <c r="A60" s="28">
        <v>4</v>
      </c>
      <c r="B60" s="108" t="s">
        <v>78</v>
      </c>
      <c r="C60" s="17">
        <v>140</v>
      </c>
      <c r="D60" s="21">
        <v>100</v>
      </c>
      <c r="E60" s="21">
        <v>40</v>
      </c>
      <c r="F60" s="21">
        <v>0</v>
      </c>
      <c r="G60" s="21">
        <v>0</v>
      </c>
      <c r="H60" s="17">
        <v>140</v>
      </c>
      <c r="I60" s="17">
        <v>72</v>
      </c>
      <c r="J60" s="21">
        <v>33</v>
      </c>
      <c r="K60" s="21">
        <v>0</v>
      </c>
      <c r="L60" s="21">
        <v>38</v>
      </c>
      <c r="M60" s="21">
        <v>1</v>
      </c>
      <c r="N60" s="21">
        <v>0</v>
      </c>
      <c r="O60" s="21">
        <v>0</v>
      </c>
      <c r="P60" s="21">
        <v>0</v>
      </c>
      <c r="Q60" s="21">
        <v>68</v>
      </c>
      <c r="R60" s="24">
        <v>107</v>
      </c>
      <c r="S60" s="158">
        <f t="shared" si="2"/>
        <v>45.83333333333333</v>
      </c>
      <c r="T60" s="126"/>
      <c r="U60" s="102">
        <f>IF(SUM(D60:E60)=SUM(F60,H60),"","lệch "&amp;SUM(D60:E60)-SUM(F60,H60))</f>
      </c>
      <c r="V60" s="102">
        <f t="shared" si="7"/>
      </c>
    </row>
    <row r="61" spans="1:23" ht="15" customHeight="1">
      <c r="A61" s="14" t="s">
        <v>89</v>
      </c>
      <c r="B61" s="111" t="s">
        <v>90</v>
      </c>
      <c r="C61" s="15">
        <f>+D61+E61</f>
        <v>347</v>
      </c>
      <c r="D61" s="15">
        <f>+SUM(D62:D65)</f>
        <v>213</v>
      </c>
      <c r="E61" s="15">
        <f>+SUM(E62:E65)</f>
        <v>134</v>
      </c>
      <c r="F61" s="15">
        <f>+SUM(F62:F65)</f>
        <v>1</v>
      </c>
      <c r="G61" s="15">
        <f>+SUM(G62:G65)</f>
        <v>0</v>
      </c>
      <c r="H61" s="15">
        <f>+I61+Q61</f>
        <v>346</v>
      </c>
      <c r="I61" s="15">
        <f>+J61+K61+L61+M61+N61+O61+P61</f>
        <v>187</v>
      </c>
      <c r="J61" s="15">
        <f aca="true" t="shared" si="13" ref="J61:Q61">+SUM(J62:J65)</f>
        <v>109</v>
      </c>
      <c r="K61" s="15">
        <f t="shared" si="13"/>
        <v>0</v>
      </c>
      <c r="L61" s="15">
        <f t="shared" si="13"/>
        <v>77</v>
      </c>
      <c r="M61" s="15">
        <f t="shared" si="13"/>
        <v>1</v>
      </c>
      <c r="N61" s="15">
        <f t="shared" si="13"/>
        <v>0</v>
      </c>
      <c r="O61" s="15">
        <f t="shared" si="13"/>
        <v>0</v>
      </c>
      <c r="P61" s="15">
        <f t="shared" si="13"/>
        <v>0</v>
      </c>
      <c r="Q61" s="15">
        <f t="shared" si="13"/>
        <v>159</v>
      </c>
      <c r="R61" s="15">
        <f>+H61-J61-K61</f>
        <v>237</v>
      </c>
      <c r="S61" s="158">
        <f t="shared" si="2"/>
        <v>58.288770053475936</v>
      </c>
      <c r="T61" s="126"/>
      <c r="U61" s="102">
        <f t="shared" si="3"/>
      </c>
      <c r="V61" s="102">
        <f>IF(OR(R61&lt;&gt;SUM(L61:Q61),R61&lt;&gt;SUM(R62:R65),R61&lt;&gt;H61-SUM(J61:K61)),"SAI","")</f>
      </c>
      <c r="W61" s="4" t="s">
        <v>34</v>
      </c>
    </row>
    <row r="62" spans="1:22" ht="15" customHeight="1">
      <c r="A62" s="32">
        <v>1</v>
      </c>
      <c r="B62" s="106" t="s">
        <v>91</v>
      </c>
      <c r="C62" s="24">
        <v>40</v>
      </c>
      <c r="D62" s="18">
        <v>22</v>
      </c>
      <c r="E62" s="18">
        <v>18</v>
      </c>
      <c r="F62" s="18">
        <v>1</v>
      </c>
      <c r="G62" s="18">
        <v>0</v>
      </c>
      <c r="H62" s="24">
        <v>39</v>
      </c>
      <c r="I62" s="24">
        <v>24</v>
      </c>
      <c r="J62" s="18">
        <v>17</v>
      </c>
      <c r="K62" s="18">
        <v>0</v>
      </c>
      <c r="L62" s="18">
        <v>7</v>
      </c>
      <c r="M62" s="18">
        <v>0</v>
      </c>
      <c r="N62" s="18">
        <v>0</v>
      </c>
      <c r="O62" s="18">
        <v>0</v>
      </c>
      <c r="P62" s="18">
        <v>0</v>
      </c>
      <c r="Q62" s="18">
        <v>15</v>
      </c>
      <c r="R62" s="24">
        <v>22</v>
      </c>
      <c r="S62" s="158">
        <f t="shared" si="2"/>
        <v>70.83333333333334</v>
      </c>
      <c r="T62" s="126"/>
      <c r="U62" s="102">
        <f t="shared" si="3"/>
      </c>
      <c r="V62" s="102">
        <f t="shared" si="7"/>
      </c>
    </row>
    <row r="63" spans="1:22" ht="15" customHeight="1">
      <c r="A63" s="30">
        <v>2</v>
      </c>
      <c r="B63" s="108" t="s">
        <v>92</v>
      </c>
      <c r="C63" s="17">
        <v>126</v>
      </c>
      <c r="D63" s="21">
        <v>76</v>
      </c>
      <c r="E63" s="21">
        <v>50</v>
      </c>
      <c r="F63" s="21">
        <v>0</v>
      </c>
      <c r="G63" s="21">
        <v>0</v>
      </c>
      <c r="H63" s="17">
        <v>126</v>
      </c>
      <c r="I63" s="17">
        <v>65</v>
      </c>
      <c r="J63" s="21">
        <v>37</v>
      </c>
      <c r="K63" s="21">
        <v>0</v>
      </c>
      <c r="L63" s="21">
        <v>27</v>
      </c>
      <c r="M63" s="21">
        <v>1</v>
      </c>
      <c r="N63" s="21">
        <v>0</v>
      </c>
      <c r="O63" s="21">
        <v>0</v>
      </c>
      <c r="P63" s="21">
        <v>0</v>
      </c>
      <c r="Q63" s="21">
        <v>61</v>
      </c>
      <c r="R63" s="17">
        <v>89</v>
      </c>
      <c r="S63" s="158">
        <f t="shared" si="2"/>
        <v>56.92307692307692</v>
      </c>
      <c r="T63" s="126"/>
      <c r="U63" s="102">
        <f t="shared" si="3"/>
      </c>
      <c r="V63" s="102">
        <f t="shared" si="7"/>
      </c>
    </row>
    <row r="64" spans="1:22" ht="15" customHeight="1">
      <c r="A64" s="30">
        <v>3</v>
      </c>
      <c r="B64" s="108" t="s">
        <v>125</v>
      </c>
      <c r="C64" s="17">
        <v>93</v>
      </c>
      <c r="D64" s="21">
        <v>60</v>
      </c>
      <c r="E64" s="21">
        <v>33</v>
      </c>
      <c r="F64" s="21">
        <v>0</v>
      </c>
      <c r="G64" s="21">
        <v>0</v>
      </c>
      <c r="H64" s="17">
        <v>93</v>
      </c>
      <c r="I64" s="17">
        <v>45</v>
      </c>
      <c r="J64" s="21">
        <v>30</v>
      </c>
      <c r="K64" s="21">
        <v>0</v>
      </c>
      <c r="L64" s="21">
        <v>15</v>
      </c>
      <c r="M64" s="21">
        <v>0</v>
      </c>
      <c r="N64" s="21">
        <v>0</v>
      </c>
      <c r="O64" s="21">
        <v>0</v>
      </c>
      <c r="P64" s="21">
        <v>0</v>
      </c>
      <c r="Q64" s="21">
        <v>48</v>
      </c>
      <c r="R64" s="17">
        <v>63</v>
      </c>
      <c r="S64" s="158">
        <f t="shared" si="2"/>
        <v>66.66666666666666</v>
      </c>
      <c r="T64" s="126"/>
      <c r="U64" s="102">
        <f>IF(SUM(D64:E64)=SUM(F64,H64),"","lệch "&amp;SUM(D64:E64)-SUM(F64,H64))</f>
      </c>
      <c r="V64" s="102">
        <f t="shared" si="7"/>
      </c>
    </row>
    <row r="65" spans="1:22" ht="15" customHeight="1">
      <c r="A65" s="30">
        <v>4</v>
      </c>
      <c r="B65" s="108" t="s">
        <v>94</v>
      </c>
      <c r="C65" s="17">
        <v>88</v>
      </c>
      <c r="D65" s="21">
        <v>55</v>
      </c>
      <c r="E65" s="21">
        <v>33</v>
      </c>
      <c r="F65" s="21">
        <v>0</v>
      </c>
      <c r="G65" s="21">
        <v>0</v>
      </c>
      <c r="H65" s="17">
        <v>88</v>
      </c>
      <c r="I65" s="17">
        <v>53</v>
      </c>
      <c r="J65" s="21">
        <v>25</v>
      </c>
      <c r="K65" s="21">
        <v>0</v>
      </c>
      <c r="L65" s="21">
        <v>28</v>
      </c>
      <c r="M65" s="21">
        <v>0</v>
      </c>
      <c r="N65" s="21">
        <v>0</v>
      </c>
      <c r="O65" s="21">
        <v>0</v>
      </c>
      <c r="P65" s="21">
        <v>0</v>
      </c>
      <c r="Q65" s="21">
        <v>35</v>
      </c>
      <c r="R65" s="17">
        <v>63</v>
      </c>
      <c r="S65" s="158">
        <f t="shared" si="2"/>
        <v>47.16981132075472</v>
      </c>
      <c r="T65" s="126"/>
      <c r="U65" s="102">
        <f t="shared" si="3"/>
      </c>
      <c r="V65" s="102">
        <f t="shared" si="7"/>
      </c>
    </row>
    <row r="66" spans="1:23" ht="15" customHeight="1">
      <c r="A66" s="14" t="s">
        <v>95</v>
      </c>
      <c r="B66" s="111" t="s">
        <v>96</v>
      </c>
      <c r="C66" s="15">
        <f>+D66+E66</f>
        <v>408</v>
      </c>
      <c r="D66" s="15">
        <f>+SUM(D67:D71)</f>
        <v>262</v>
      </c>
      <c r="E66" s="15">
        <f>+SUM(E67:E71)</f>
        <v>146</v>
      </c>
      <c r="F66" s="15">
        <f>+SUM(F67:F71)</f>
        <v>5</v>
      </c>
      <c r="G66" s="15">
        <f>+SUM(G67:G71)</f>
        <v>0</v>
      </c>
      <c r="H66" s="15">
        <f>+I66+Q66</f>
        <v>403</v>
      </c>
      <c r="I66" s="15">
        <f>+J66+K66+L66+M66+N66+O66+P66</f>
        <v>231</v>
      </c>
      <c r="J66" s="15">
        <f aca="true" t="shared" si="14" ref="J66:Q66">+SUM(J67:J71)</f>
        <v>115</v>
      </c>
      <c r="K66" s="15">
        <f t="shared" si="14"/>
        <v>0</v>
      </c>
      <c r="L66" s="15">
        <f t="shared" si="14"/>
        <v>113</v>
      </c>
      <c r="M66" s="15">
        <f t="shared" si="14"/>
        <v>2</v>
      </c>
      <c r="N66" s="15">
        <f t="shared" si="14"/>
        <v>1</v>
      </c>
      <c r="O66" s="15">
        <f t="shared" si="14"/>
        <v>0</v>
      </c>
      <c r="P66" s="15">
        <f t="shared" si="14"/>
        <v>0</v>
      </c>
      <c r="Q66" s="15">
        <f t="shared" si="14"/>
        <v>172</v>
      </c>
      <c r="R66" s="15">
        <f>+H66-J66-K66</f>
        <v>288</v>
      </c>
      <c r="S66" s="158">
        <f t="shared" si="2"/>
        <v>49.78354978354979</v>
      </c>
      <c r="T66" s="126"/>
      <c r="U66" s="102">
        <f t="shared" si="3"/>
      </c>
      <c r="V66" s="102">
        <f>IF(OR(R66&lt;&gt;SUM(L66:Q66),R66&lt;&gt;SUM(R67:R71),R66&lt;&gt;H66-SUM(J66:K66)),"SAI","")</f>
      </c>
      <c r="W66" s="4" t="s">
        <v>34</v>
      </c>
    </row>
    <row r="67" spans="1:22" ht="15" customHeight="1">
      <c r="A67" s="23">
        <v>1</v>
      </c>
      <c r="B67" s="105" t="s">
        <v>97</v>
      </c>
      <c r="C67" s="103">
        <v>52</v>
      </c>
      <c r="D67" s="130">
        <v>12</v>
      </c>
      <c r="E67" s="130">
        <v>40</v>
      </c>
      <c r="F67" s="130">
        <v>4</v>
      </c>
      <c r="G67" s="130">
        <v>0</v>
      </c>
      <c r="H67" s="103">
        <v>48</v>
      </c>
      <c r="I67" s="103">
        <v>41</v>
      </c>
      <c r="J67" s="130">
        <v>26</v>
      </c>
      <c r="K67" s="130">
        <v>0</v>
      </c>
      <c r="L67" s="130">
        <v>15</v>
      </c>
      <c r="M67" s="130">
        <v>0</v>
      </c>
      <c r="N67" s="130">
        <v>0</v>
      </c>
      <c r="O67" s="130">
        <v>0</v>
      </c>
      <c r="P67" s="130">
        <v>0</v>
      </c>
      <c r="Q67" s="130">
        <v>7</v>
      </c>
      <c r="R67" s="103">
        <v>22</v>
      </c>
      <c r="S67" s="158">
        <f t="shared" si="2"/>
        <v>63.41463414634146</v>
      </c>
      <c r="T67" s="126"/>
      <c r="U67" s="102">
        <f t="shared" si="3"/>
      </c>
      <c r="V67" s="102">
        <f t="shared" si="7"/>
      </c>
    </row>
    <row r="68" spans="1:22" ht="15" customHeight="1">
      <c r="A68" s="25">
        <v>2</v>
      </c>
      <c r="B68" s="108" t="s">
        <v>98</v>
      </c>
      <c r="C68" s="104">
        <v>104</v>
      </c>
      <c r="D68" s="131">
        <v>75</v>
      </c>
      <c r="E68" s="131">
        <v>29</v>
      </c>
      <c r="F68" s="131">
        <v>0</v>
      </c>
      <c r="G68" s="131">
        <v>0</v>
      </c>
      <c r="H68" s="104">
        <v>104</v>
      </c>
      <c r="I68" s="104">
        <v>56</v>
      </c>
      <c r="J68" s="131">
        <v>25</v>
      </c>
      <c r="K68" s="131">
        <v>0</v>
      </c>
      <c r="L68" s="131">
        <v>30</v>
      </c>
      <c r="M68" s="131">
        <v>1</v>
      </c>
      <c r="N68" s="131">
        <v>0</v>
      </c>
      <c r="O68" s="131">
        <v>0</v>
      </c>
      <c r="P68" s="131">
        <v>0</v>
      </c>
      <c r="Q68" s="131">
        <v>48</v>
      </c>
      <c r="R68" s="104">
        <v>79</v>
      </c>
      <c r="S68" s="158">
        <f t="shared" si="2"/>
        <v>44.642857142857146</v>
      </c>
      <c r="T68" s="126"/>
      <c r="U68" s="102">
        <f t="shared" si="3"/>
      </c>
      <c r="V68" s="102">
        <f t="shared" si="7"/>
      </c>
    </row>
    <row r="69" spans="1:22" ht="15" customHeight="1">
      <c r="A69" s="23">
        <v>3</v>
      </c>
      <c r="B69" s="108" t="s">
        <v>99</v>
      </c>
      <c r="C69" s="104">
        <v>59</v>
      </c>
      <c r="D69" s="131">
        <v>43</v>
      </c>
      <c r="E69" s="131">
        <v>16</v>
      </c>
      <c r="F69" s="131">
        <v>0</v>
      </c>
      <c r="G69" s="131">
        <v>0</v>
      </c>
      <c r="H69" s="104">
        <v>59</v>
      </c>
      <c r="I69" s="104">
        <v>30</v>
      </c>
      <c r="J69" s="131">
        <v>13</v>
      </c>
      <c r="K69" s="131">
        <v>0</v>
      </c>
      <c r="L69" s="131">
        <v>16</v>
      </c>
      <c r="M69" s="131">
        <v>1</v>
      </c>
      <c r="N69" s="131">
        <v>0</v>
      </c>
      <c r="O69" s="131">
        <v>0</v>
      </c>
      <c r="P69" s="131">
        <v>0</v>
      </c>
      <c r="Q69" s="131">
        <v>29</v>
      </c>
      <c r="R69" s="104">
        <v>46</v>
      </c>
      <c r="S69" s="158">
        <f t="shared" si="2"/>
        <v>43.333333333333336</v>
      </c>
      <c r="T69" s="126"/>
      <c r="U69" s="102">
        <f>IF(SUM(D69:E69)=SUM(F69,H69),"","lệch "&amp;SUM(D69:E69)-SUM(F69,H69))</f>
      </c>
      <c r="V69" s="102">
        <f t="shared" si="7"/>
      </c>
    </row>
    <row r="70" spans="1:22" ht="15" customHeight="1">
      <c r="A70" s="25">
        <v>4</v>
      </c>
      <c r="B70" s="108" t="s">
        <v>100</v>
      </c>
      <c r="C70" s="104">
        <v>99</v>
      </c>
      <c r="D70" s="131">
        <v>66</v>
      </c>
      <c r="E70" s="131">
        <v>33</v>
      </c>
      <c r="F70" s="131">
        <v>0</v>
      </c>
      <c r="G70" s="131">
        <v>0</v>
      </c>
      <c r="H70" s="104">
        <v>99</v>
      </c>
      <c r="I70" s="104">
        <v>49</v>
      </c>
      <c r="J70" s="131">
        <v>27</v>
      </c>
      <c r="K70" s="131">
        <v>0</v>
      </c>
      <c r="L70" s="131">
        <v>22</v>
      </c>
      <c r="M70" s="131">
        <v>0</v>
      </c>
      <c r="N70" s="131">
        <v>0</v>
      </c>
      <c r="O70" s="131">
        <v>0</v>
      </c>
      <c r="P70" s="131">
        <v>0</v>
      </c>
      <c r="Q70" s="131">
        <v>50</v>
      </c>
      <c r="R70" s="104">
        <v>72</v>
      </c>
      <c r="S70" s="158">
        <f t="shared" si="2"/>
        <v>55.10204081632652</v>
      </c>
      <c r="T70" s="126"/>
      <c r="U70" s="102">
        <f>IF(SUM(D70:E70)=SUM(F70,H70),"","lệch "&amp;SUM(D70:E70)-SUM(F70,H70))</f>
      </c>
      <c r="V70" s="102">
        <f t="shared" si="7"/>
      </c>
    </row>
    <row r="71" spans="1:22" ht="15" customHeight="1">
      <c r="A71" s="23">
        <v>5</v>
      </c>
      <c r="B71" s="108" t="s">
        <v>52</v>
      </c>
      <c r="C71" s="104">
        <v>94</v>
      </c>
      <c r="D71" s="131">
        <v>66</v>
      </c>
      <c r="E71" s="131">
        <v>28</v>
      </c>
      <c r="F71" s="131">
        <v>1</v>
      </c>
      <c r="G71" s="131">
        <v>0</v>
      </c>
      <c r="H71" s="104">
        <v>93</v>
      </c>
      <c r="I71" s="104">
        <v>55</v>
      </c>
      <c r="J71" s="131">
        <v>24</v>
      </c>
      <c r="K71" s="131">
        <v>0</v>
      </c>
      <c r="L71" s="131">
        <v>30</v>
      </c>
      <c r="M71" s="131">
        <v>0</v>
      </c>
      <c r="N71" s="131">
        <v>1</v>
      </c>
      <c r="O71" s="131">
        <v>0</v>
      </c>
      <c r="P71" s="131">
        <v>0</v>
      </c>
      <c r="Q71" s="131">
        <v>38</v>
      </c>
      <c r="R71" s="104">
        <v>69</v>
      </c>
      <c r="S71" s="158">
        <f t="shared" si="2"/>
        <v>43.63636363636363</v>
      </c>
      <c r="T71" s="126"/>
      <c r="U71" s="102">
        <f t="shared" si="3"/>
      </c>
      <c r="V71" s="102">
        <f t="shared" si="7"/>
      </c>
    </row>
    <row r="72" spans="1:23" ht="15" customHeight="1">
      <c r="A72" s="14" t="s">
        <v>103</v>
      </c>
      <c r="B72" s="111" t="s">
        <v>104</v>
      </c>
      <c r="C72" s="15">
        <f>+D72+E72</f>
        <v>743</v>
      </c>
      <c r="D72" s="15">
        <f>+SUM(D73:D78)</f>
        <v>353</v>
      </c>
      <c r="E72" s="15">
        <f>+SUM(E73:E78)</f>
        <v>390</v>
      </c>
      <c r="F72" s="15">
        <f>+SUM(F73:F78)</f>
        <v>0</v>
      </c>
      <c r="G72" s="15">
        <f>+SUM(G73:G78)</f>
        <v>0</v>
      </c>
      <c r="H72" s="15">
        <f>+I72+Q72</f>
        <v>743</v>
      </c>
      <c r="I72" s="15">
        <f>+J72+K72+L72+M72+N72+O72+P72</f>
        <v>569</v>
      </c>
      <c r="J72" s="15">
        <f aca="true" t="shared" si="15" ref="J72:Q72">+SUM(J73:J78)</f>
        <v>367</v>
      </c>
      <c r="K72" s="15">
        <f t="shared" si="15"/>
        <v>1</v>
      </c>
      <c r="L72" s="15">
        <f t="shared" si="15"/>
        <v>200</v>
      </c>
      <c r="M72" s="15">
        <f t="shared" si="15"/>
        <v>1</v>
      </c>
      <c r="N72" s="15">
        <f t="shared" si="15"/>
        <v>0</v>
      </c>
      <c r="O72" s="15">
        <f t="shared" si="15"/>
        <v>0</v>
      </c>
      <c r="P72" s="15">
        <f t="shared" si="15"/>
        <v>0</v>
      </c>
      <c r="Q72" s="15">
        <f t="shared" si="15"/>
        <v>174</v>
      </c>
      <c r="R72" s="15">
        <f>+H72-J72-K72</f>
        <v>375</v>
      </c>
      <c r="S72" s="158">
        <f t="shared" si="2"/>
        <v>64.67486818980667</v>
      </c>
      <c r="T72" s="126"/>
      <c r="U72" s="102">
        <f t="shared" si="3"/>
      </c>
      <c r="V72" s="102">
        <f>IF(OR(R72&lt;&gt;SUM(L72:Q72),R72&lt;&gt;SUM(R73:R78),R72&lt;&gt;H72-SUM(J72:K72)),"SAI","")</f>
      </c>
      <c r="W72" s="4" t="s">
        <v>34</v>
      </c>
    </row>
    <row r="73" spans="1:22" ht="15" customHeight="1">
      <c r="A73" s="23" t="s">
        <v>34</v>
      </c>
      <c r="B73" s="106" t="s">
        <v>49</v>
      </c>
      <c r="C73" s="24">
        <v>144</v>
      </c>
      <c r="D73" s="18">
        <v>75</v>
      </c>
      <c r="E73" s="18">
        <v>69</v>
      </c>
      <c r="F73" s="18">
        <v>0</v>
      </c>
      <c r="G73" s="18">
        <v>0</v>
      </c>
      <c r="H73" s="24">
        <v>144</v>
      </c>
      <c r="I73" s="24">
        <v>111</v>
      </c>
      <c r="J73" s="18">
        <v>65</v>
      </c>
      <c r="K73" s="18">
        <v>0</v>
      </c>
      <c r="L73" s="18">
        <v>46</v>
      </c>
      <c r="M73" s="18">
        <v>0</v>
      </c>
      <c r="N73" s="18">
        <v>0</v>
      </c>
      <c r="O73" s="18">
        <v>0</v>
      </c>
      <c r="P73" s="18">
        <v>0</v>
      </c>
      <c r="Q73" s="18">
        <v>33</v>
      </c>
      <c r="R73" s="24">
        <v>79</v>
      </c>
      <c r="S73" s="158">
        <f t="shared" si="2"/>
        <v>58.55855855855856</v>
      </c>
      <c r="T73" s="126"/>
      <c r="U73" s="102">
        <f t="shared" si="3"/>
      </c>
      <c r="V73" s="102">
        <f t="shared" si="7"/>
      </c>
    </row>
    <row r="74" spans="1:22" ht="15" customHeight="1">
      <c r="A74" s="25" t="s">
        <v>35</v>
      </c>
      <c r="B74" s="108" t="s">
        <v>126</v>
      </c>
      <c r="C74" s="17">
        <v>127</v>
      </c>
      <c r="D74" s="21">
        <v>53</v>
      </c>
      <c r="E74" s="21">
        <v>74</v>
      </c>
      <c r="F74" s="21">
        <v>0</v>
      </c>
      <c r="G74" s="21">
        <v>0</v>
      </c>
      <c r="H74" s="17">
        <v>127</v>
      </c>
      <c r="I74" s="17">
        <v>103</v>
      </c>
      <c r="J74" s="21">
        <v>74</v>
      </c>
      <c r="K74" s="21">
        <v>0</v>
      </c>
      <c r="L74" s="21">
        <v>29</v>
      </c>
      <c r="M74" s="21">
        <v>0</v>
      </c>
      <c r="N74" s="21">
        <v>0</v>
      </c>
      <c r="O74" s="21">
        <v>0</v>
      </c>
      <c r="P74" s="21">
        <v>0</v>
      </c>
      <c r="Q74" s="21">
        <v>24</v>
      </c>
      <c r="R74" s="17">
        <v>53</v>
      </c>
      <c r="S74" s="158">
        <f t="shared" si="2"/>
        <v>71.84466019417476</v>
      </c>
      <c r="T74" s="126"/>
      <c r="U74" s="102">
        <f t="shared" si="3"/>
      </c>
      <c r="V74" s="102">
        <f t="shared" si="7"/>
      </c>
    </row>
    <row r="75" spans="1:22" ht="15" customHeight="1">
      <c r="A75" s="23" t="s">
        <v>37</v>
      </c>
      <c r="B75" s="108" t="s">
        <v>102</v>
      </c>
      <c r="C75" s="17">
        <v>127</v>
      </c>
      <c r="D75" s="21">
        <v>75</v>
      </c>
      <c r="E75" s="21">
        <v>52</v>
      </c>
      <c r="F75" s="21">
        <v>0</v>
      </c>
      <c r="G75" s="21">
        <v>0</v>
      </c>
      <c r="H75" s="17">
        <v>127</v>
      </c>
      <c r="I75" s="17">
        <v>85</v>
      </c>
      <c r="J75" s="21">
        <v>49</v>
      </c>
      <c r="K75" s="21">
        <v>0</v>
      </c>
      <c r="L75" s="21">
        <v>36</v>
      </c>
      <c r="M75" s="21">
        <v>0</v>
      </c>
      <c r="N75" s="21">
        <v>0</v>
      </c>
      <c r="O75" s="21">
        <v>0</v>
      </c>
      <c r="P75" s="21">
        <v>0</v>
      </c>
      <c r="Q75" s="21">
        <v>42</v>
      </c>
      <c r="R75" s="17">
        <v>78</v>
      </c>
      <c r="S75" s="158">
        <f t="shared" si="2"/>
        <v>57.647058823529406</v>
      </c>
      <c r="T75" s="126"/>
      <c r="U75" s="102">
        <f>IF(SUM(D75:E75)=SUM(F75,H75),"","lệch "&amp;SUM(D75:E75)-SUM(F75,H75))</f>
      </c>
      <c r="V75" s="102">
        <f t="shared" si="7"/>
      </c>
    </row>
    <row r="76" spans="1:22" ht="15" customHeight="1">
      <c r="A76" s="25" t="s">
        <v>39</v>
      </c>
      <c r="B76" s="108" t="s">
        <v>128</v>
      </c>
      <c r="C76" s="17">
        <v>156</v>
      </c>
      <c r="D76" s="21">
        <v>90</v>
      </c>
      <c r="E76" s="21">
        <v>66</v>
      </c>
      <c r="F76" s="21">
        <v>0</v>
      </c>
      <c r="G76" s="21">
        <v>0</v>
      </c>
      <c r="H76" s="17">
        <v>156</v>
      </c>
      <c r="I76" s="17">
        <v>106</v>
      </c>
      <c r="J76" s="21">
        <v>64</v>
      </c>
      <c r="K76" s="21">
        <v>1</v>
      </c>
      <c r="L76" s="21">
        <v>41</v>
      </c>
      <c r="M76" s="21">
        <v>0</v>
      </c>
      <c r="N76" s="21">
        <v>0</v>
      </c>
      <c r="O76" s="21">
        <v>0</v>
      </c>
      <c r="P76" s="21">
        <v>0</v>
      </c>
      <c r="Q76" s="21">
        <v>50</v>
      </c>
      <c r="R76" s="17">
        <v>91</v>
      </c>
      <c r="S76" s="158">
        <f t="shared" si="2"/>
        <v>61.32075471698113</v>
      </c>
      <c r="T76" s="126"/>
      <c r="U76" s="102">
        <f>IF(SUM(D76:E76)=SUM(F76,H76),"","lệch "&amp;SUM(D76:E76)-SUM(F76,H76))</f>
      </c>
      <c r="V76" s="102">
        <f t="shared" si="7"/>
      </c>
    </row>
    <row r="77" spans="1:22" ht="15" customHeight="1">
      <c r="A77" s="23" t="s">
        <v>41</v>
      </c>
      <c r="B77" s="108" t="s">
        <v>130</v>
      </c>
      <c r="C77" s="17">
        <v>129</v>
      </c>
      <c r="D77" s="21">
        <v>55</v>
      </c>
      <c r="E77" s="21">
        <v>74</v>
      </c>
      <c r="F77" s="21">
        <v>0</v>
      </c>
      <c r="G77" s="21">
        <v>0</v>
      </c>
      <c r="H77" s="17">
        <v>129</v>
      </c>
      <c r="I77" s="17">
        <v>104</v>
      </c>
      <c r="J77" s="21">
        <v>68</v>
      </c>
      <c r="K77" s="21">
        <v>0</v>
      </c>
      <c r="L77" s="21">
        <v>35</v>
      </c>
      <c r="M77" s="21">
        <v>1</v>
      </c>
      <c r="N77" s="21">
        <v>0</v>
      </c>
      <c r="O77" s="21">
        <v>0</v>
      </c>
      <c r="P77" s="21">
        <v>0</v>
      </c>
      <c r="Q77" s="21">
        <v>25</v>
      </c>
      <c r="R77" s="17">
        <v>61</v>
      </c>
      <c r="S77" s="158">
        <f t="shared" si="2"/>
        <v>65.38461538461539</v>
      </c>
      <c r="T77" s="126"/>
      <c r="U77" s="102">
        <f t="shared" si="3"/>
      </c>
      <c r="V77" s="102">
        <f t="shared" si="7"/>
      </c>
    </row>
    <row r="78" spans="1:22" ht="15" customHeight="1">
      <c r="A78" s="25" t="s">
        <v>42</v>
      </c>
      <c r="B78" s="108" t="s">
        <v>53</v>
      </c>
      <c r="C78" s="17">
        <v>60</v>
      </c>
      <c r="D78" s="21">
        <v>5</v>
      </c>
      <c r="E78" s="21">
        <v>55</v>
      </c>
      <c r="F78" s="21">
        <v>0</v>
      </c>
      <c r="G78" s="21">
        <v>0</v>
      </c>
      <c r="H78" s="17">
        <v>60</v>
      </c>
      <c r="I78" s="17">
        <v>60</v>
      </c>
      <c r="J78" s="21">
        <v>47</v>
      </c>
      <c r="K78" s="21">
        <v>0</v>
      </c>
      <c r="L78" s="21">
        <v>13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17">
        <v>13</v>
      </c>
      <c r="S78" s="158">
        <f t="shared" si="2"/>
        <v>78.33333333333333</v>
      </c>
      <c r="T78" s="126"/>
      <c r="U78" s="102">
        <f t="shared" si="3"/>
      </c>
      <c r="V78" s="102">
        <f t="shared" si="7"/>
      </c>
    </row>
    <row r="79" spans="1:23" ht="15" customHeight="1">
      <c r="A79" s="14" t="s">
        <v>105</v>
      </c>
      <c r="B79" s="111" t="s">
        <v>106</v>
      </c>
      <c r="C79" s="15">
        <f>+D79+E79</f>
        <v>632</v>
      </c>
      <c r="D79" s="15">
        <f>+SUM(D80:D84)</f>
        <v>423</v>
      </c>
      <c r="E79" s="15">
        <f>+SUM(E80:E84)</f>
        <v>209</v>
      </c>
      <c r="F79" s="15">
        <f>+SUM(F80:F84)</f>
        <v>3</v>
      </c>
      <c r="G79" s="15">
        <f>+SUM(G80:G84)</f>
        <v>0</v>
      </c>
      <c r="H79" s="15">
        <f>+I79+Q79</f>
        <v>629</v>
      </c>
      <c r="I79" s="15">
        <f>+J79+K79+L79+M79+N79+O79+P79</f>
        <v>301</v>
      </c>
      <c r="J79" s="15">
        <f aca="true" t="shared" si="16" ref="J79:R79">+SUM(J80:J84)</f>
        <v>183</v>
      </c>
      <c r="K79" s="15">
        <f t="shared" si="16"/>
        <v>7</v>
      </c>
      <c r="L79" s="15">
        <f t="shared" si="16"/>
        <v>88</v>
      </c>
      <c r="M79" s="15">
        <f t="shared" si="16"/>
        <v>23</v>
      </c>
      <c r="N79" s="15">
        <f t="shared" si="16"/>
        <v>0</v>
      </c>
      <c r="O79" s="15">
        <f t="shared" si="16"/>
        <v>0</v>
      </c>
      <c r="P79" s="15">
        <f t="shared" si="16"/>
        <v>0</v>
      </c>
      <c r="Q79" s="15">
        <f t="shared" si="16"/>
        <v>328</v>
      </c>
      <c r="R79" s="15">
        <f t="shared" si="16"/>
        <v>439</v>
      </c>
      <c r="S79" s="158">
        <f aca="true" t="shared" si="17" ref="S79:S84">+(J79+K79)/I79*100</f>
        <v>63.12292358803987</v>
      </c>
      <c r="T79" s="126"/>
      <c r="U79" s="102">
        <f aca="true" t="shared" si="18" ref="U79:U84">IF(SUM(D79:E79)=SUM(F79,H79),"","lệch "&amp;SUM(D79:E79)-SUM(F79,H79))</f>
      </c>
      <c r="V79" s="102">
        <f>IF(OR(R79&lt;&gt;SUM(L79:Q79),R79&lt;&gt;SUM(R80:R84),R79&lt;&gt;H79-SUM(J79:K79)),"SAI","")</f>
      </c>
      <c r="W79" s="4" t="s">
        <v>34</v>
      </c>
    </row>
    <row r="80" spans="1:22" ht="15" customHeight="1">
      <c r="A80" s="127">
        <v>1</v>
      </c>
      <c r="B80" s="110" t="s">
        <v>107</v>
      </c>
      <c r="C80" s="24">
        <v>61</v>
      </c>
      <c r="D80" s="18">
        <v>34</v>
      </c>
      <c r="E80" s="18">
        <v>27</v>
      </c>
      <c r="F80" s="18">
        <v>0</v>
      </c>
      <c r="G80" s="18">
        <v>0</v>
      </c>
      <c r="H80" s="24">
        <v>61</v>
      </c>
      <c r="I80" s="24">
        <v>29</v>
      </c>
      <c r="J80" s="18">
        <v>22</v>
      </c>
      <c r="K80" s="18">
        <v>0</v>
      </c>
      <c r="L80" s="18">
        <v>7</v>
      </c>
      <c r="M80" s="18">
        <v>0</v>
      </c>
      <c r="N80" s="18">
        <v>0</v>
      </c>
      <c r="O80" s="18">
        <v>0</v>
      </c>
      <c r="P80" s="18">
        <v>0</v>
      </c>
      <c r="Q80" s="18">
        <v>32</v>
      </c>
      <c r="R80" s="24">
        <v>39</v>
      </c>
      <c r="S80" s="158">
        <f t="shared" si="17"/>
        <v>75.86206896551724</v>
      </c>
      <c r="T80" s="126"/>
      <c r="U80" s="102">
        <f t="shared" si="18"/>
      </c>
      <c r="V80" s="102">
        <f>IF(OR(R80&lt;&gt;SUM(L80:Q80),R80&lt;&gt;H80-SUM(J80:K80)),"SAI","")</f>
      </c>
    </row>
    <row r="81" spans="1:22" ht="15" customHeight="1">
      <c r="A81" s="132">
        <v>2</v>
      </c>
      <c r="B81" s="112" t="s">
        <v>108</v>
      </c>
      <c r="C81" s="29">
        <v>150</v>
      </c>
      <c r="D81" s="20">
        <v>102</v>
      </c>
      <c r="E81" s="20">
        <v>48</v>
      </c>
      <c r="F81" s="20">
        <v>0</v>
      </c>
      <c r="G81" s="20">
        <v>0</v>
      </c>
      <c r="H81" s="29">
        <v>150</v>
      </c>
      <c r="I81" s="29">
        <v>73</v>
      </c>
      <c r="J81" s="20">
        <v>44</v>
      </c>
      <c r="K81" s="20">
        <v>1</v>
      </c>
      <c r="L81" s="20">
        <v>28</v>
      </c>
      <c r="M81" s="20">
        <v>0</v>
      </c>
      <c r="N81" s="20">
        <v>0</v>
      </c>
      <c r="O81" s="20">
        <v>0</v>
      </c>
      <c r="P81" s="20">
        <v>0</v>
      </c>
      <c r="Q81" s="20">
        <v>77</v>
      </c>
      <c r="R81" s="29">
        <v>105</v>
      </c>
      <c r="S81" s="158">
        <f t="shared" si="17"/>
        <v>61.64383561643836</v>
      </c>
      <c r="T81" s="126"/>
      <c r="U81" s="102">
        <f t="shared" si="18"/>
      </c>
      <c r="V81" s="102">
        <f>IF(OR(R81&lt;&gt;SUM(L81:Q81),R81&lt;&gt;H81-SUM(J81:K81)),"SAI","")</f>
      </c>
    </row>
    <row r="82" spans="1:22" ht="15" customHeight="1">
      <c r="A82" s="127">
        <v>3</v>
      </c>
      <c r="B82" s="108" t="s">
        <v>45</v>
      </c>
      <c r="C82" s="17">
        <v>119</v>
      </c>
      <c r="D82" s="21">
        <v>91</v>
      </c>
      <c r="E82" s="21">
        <v>28</v>
      </c>
      <c r="F82" s="21">
        <v>0</v>
      </c>
      <c r="G82" s="21">
        <v>0</v>
      </c>
      <c r="H82" s="17">
        <v>119</v>
      </c>
      <c r="I82" s="17">
        <v>48</v>
      </c>
      <c r="J82" s="21">
        <v>23</v>
      </c>
      <c r="K82" s="21">
        <v>3</v>
      </c>
      <c r="L82" s="21">
        <v>17</v>
      </c>
      <c r="M82" s="21">
        <v>5</v>
      </c>
      <c r="N82" s="21">
        <v>0</v>
      </c>
      <c r="O82" s="21">
        <v>0</v>
      </c>
      <c r="P82" s="21">
        <v>0</v>
      </c>
      <c r="Q82" s="21">
        <v>71</v>
      </c>
      <c r="R82" s="17">
        <v>93</v>
      </c>
      <c r="S82" s="158">
        <f t="shared" si="17"/>
        <v>54.166666666666664</v>
      </c>
      <c r="T82" s="126"/>
      <c r="U82" s="102">
        <f t="shared" si="18"/>
      </c>
      <c r="V82" s="102">
        <f>IF(OR(R82&lt;&gt;SUM(L82:Q82),R82&lt;&gt;H82-SUM(J82:K82)),"SAI","")</f>
      </c>
    </row>
    <row r="83" spans="1:22" ht="15" customHeight="1">
      <c r="A83" s="132">
        <v>4</v>
      </c>
      <c r="B83" s="108" t="s">
        <v>142</v>
      </c>
      <c r="C83" s="17">
        <v>158</v>
      </c>
      <c r="D83" s="21">
        <v>76</v>
      </c>
      <c r="E83" s="21">
        <v>82</v>
      </c>
      <c r="F83" s="21">
        <v>3</v>
      </c>
      <c r="G83" s="21">
        <v>0</v>
      </c>
      <c r="H83" s="17">
        <v>155</v>
      </c>
      <c r="I83" s="17">
        <v>97</v>
      </c>
      <c r="J83" s="21">
        <v>73</v>
      </c>
      <c r="K83" s="21">
        <v>1</v>
      </c>
      <c r="L83" s="21">
        <v>18</v>
      </c>
      <c r="M83" s="21">
        <v>5</v>
      </c>
      <c r="N83" s="21">
        <v>0</v>
      </c>
      <c r="O83" s="21">
        <v>0</v>
      </c>
      <c r="P83" s="21">
        <v>0</v>
      </c>
      <c r="Q83" s="21">
        <v>58</v>
      </c>
      <c r="R83" s="17">
        <v>81</v>
      </c>
      <c r="S83" s="158">
        <f t="shared" si="17"/>
        <v>76.28865979381443</v>
      </c>
      <c r="T83" s="126"/>
      <c r="U83" s="102">
        <f t="shared" si="18"/>
      </c>
      <c r="V83" s="102">
        <f>IF(OR(R83&lt;&gt;SUM(L83:Q83),R83&lt;&gt;H83-SUM(J83:K83)),"SAI","")</f>
      </c>
    </row>
    <row r="84" spans="1:22" ht="15" customHeight="1">
      <c r="A84" s="127">
        <v>5</v>
      </c>
      <c r="B84" s="109" t="s">
        <v>109</v>
      </c>
      <c r="C84" s="26">
        <v>144</v>
      </c>
      <c r="D84" s="27">
        <v>120</v>
      </c>
      <c r="E84" s="27">
        <v>24</v>
      </c>
      <c r="F84" s="27">
        <v>0</v>
      </c>
      <c r="G84" s="27">
        <v>0</v>
      </c>
      <c r="H84" s="26">
        <v>144</v>
      </c>
      <c r="I84" s="26">
        <v>54</v>
      </c>
      <c r="J84" s="27">
        <v>21</v>
      </c>
      <c r="K84" s="27">
        <v>2</v>
      </c>
      <c r="L84" s="27">
        <v>18</v>
      </c>
      <c r="M84" s="27">
        <v>13</v>
      </c>
      <c r="N84" s="27">
        <v>0</v>
      </c>
      <c r="O84" s="27">
        <v>0</v>
      </c>
      <c r="P84" s="27">
        <v>0</v>
      </c>
      <c r="Q84" s="27">
        <v>90</v>
      </c>
      <c r="R84" s="26">
        <v>121</v>
      </c>
      <c r="S84" s="158">
        <f t="shared" si="17"/>
        <v>42.592592592592595</v>
      </c>
      <c r="T84" s="126"/>
      <c r="U84" s="102">
        <f t="shared" si="18"/>
      </c>
      <c r="V84" s="102">
        <f>IF(OR(R84&lt;&gt;SUM(L84:Q84),R84&lt;&gt;H84-SUM(J84:K84)),"SAI","")</f>
      </c>
    </row>
    <row r="85" spans="1:20" ht="19.5" customHeight="1">
      <c r="A85" s="167"/>
      <c r="B85" s="167"/>
      <c r="C85" s="167"/>
      <c r="D85" s="167"/>
      <c r="E85" s="167"/>
      <c r="F85" s="33"/>
      <c r="G85" s="33"/>
      <c r="H85" s="34"/>
      <c r="I85" s="34"/>
      <c r="J85" s="33"/>
      <c r="K85" s="33"/>
      <c r="L85" s="168" t="s">
        <v>152</v>
      </c>
      <c r="M85" s="168"/>
      <c r="N85" s="168"/>
      <c r="O85" s="168"/>
      <c r="P85" s="168"/>
      <c r="Q85" s="168"/>
      <c r="R85" s="168"/>
      <c r="S85" s="35"/>
      <c r="T85" s="35"/>
    </row>
    <row r="86" spans="1:20" ht="32.25" customHeight="1">
      <c r="A86" s="36"/>
      <c r="B86" s="176" t="s">
        <v>110</v>
      </c>
      <c r="C86" s="176"/>
      <c r="D86" s="176"/>
      <c r="E86" s="38"/>
      <c r="F86" s="34"/>
      <c r="G86" s="34"/>
      <c r="H86" s="34"/>
      <c r="I86" s="34"/>
      <c r="J86" s="34"/>
      <c r="K86" s="34"/>
      <c r="L86" s="169" t="s">
        <v>149</v>
      </c>
      <c r="M86" s="169"/>
      <c r="N86" s="169"/>
      <c r="O86" s="169"/>
      <c r="P86" s="169"/>
      <c r="Q86" s="169"/>
      <c r="R86" s="169"/>
      <c r="S86" s="40"/>
      <c r="T86" s="40"/>
    </row>
    <row r="87" spans="1:20" ht="12" customHeight="1">
      <c r="A87" s="41"/>
      <c r="B87" s="174" t="s">
        <v>111</v>
      </c>
      <c r="C87" s="174"/>
      <c r="D87" s="174"/>
      <c r="E87" s="42"/>
      <c r="F87" s="42"/>
      <c r="G87" s="42"/>
      <c r="H87" s="43"/>
      <c r="I87" s="43"/>
      <c r="J87" s="42"/>
      <c r="K87" s="42"/>
      <c r="L87" s="175"/>
      <c r="M87" s="175"/>
      <c r="N87" s="175"/>
      <c r="O87" s="175"/>
      <c r="P87" s="175"/>
      <c r="Q87" s="42"/>
      <c r="R87" s="133"/>
      <c r="S87" s="42"/>
      <c r="T87" s="42"/>
    </row>
    <row r="88" spans="1:20" ht="35.25" customHeight="1">
      <c r="A88" s="41"/>
      <c r="B88" s="37"/>
      <c r="C88" s="39"/>
      <c r="D88" s="39"/>
      <c r="E88" s="42"/>
      <c r="F88" s="42"/>
      <c r="G88" s="42"/>
      <c r="H88" s="43"/>
      <c r="I88" s="43"/>
      <c r="J88" s="42"/>
      <c r="K88" s="42"/>
      <c r="L88" s="39"/>
      <c r="M88" s="39"/>
      <c r="N88" s="39"/>
      <c r="O88" s="39"/>
      <c r="P88" s="39"/>
      <c r="Q88" s="42"/>
      <c r="R88" s="44"/>
      <c r="S88" s="44"/>
      <c r="T88" s="44"/>
    </row>
    <row r="89" spans="1:20" ht="16.5">
      <c r="A89" s="45"/>
      <c r="B89" s="165" t="s">
        <v>132</v>
      </c>
      <c r="C89" s="165"/>
      <c r="D89" s="165"/>
      <c r="E89" s="46"/>
      <c r="F89" s="46"/>
      <c r="G89" s="46"/>
      <c r="H89" s="47"/>
      <c r="I89" s="47"/>
      <c r="J89" s="46"/>
      <c r="K89" s="46"/>
      <c r="L89" s="166" t="s">
        <v>144</v>
      </c>
      <c r="M89" s="166"/>
      <c r="N89" s="166"/>
      <c r="O89" s="166"/>
      <c r="P89" s="166"/>
      <c r="Q89" s="166"/>
      <c r="R89" s="166"/>
      <c r="S89" s="44"/>
      <c r="T89" s="44"/>
    </row>
    <row r="90" spans="1:20" ht="15">
      <c r="A90" s="48"/>
      <c r="B90" s="48"/>
      <c r="C90" s="48"/>
      <c r="D90" s="48"/>
      <c r="E90" s="48"/>
      <c r="F90" s="48"/>
      <c r="G90" s="48"/>
      <c r="H90" s="49"/>
      <c r="I90" s="49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</sheetData>
  <sheetProtection/>
  <autoFilter ref="A1:A90"/>
  <mergeCells count="33">
    <mergeCell ref="B87:D87"/>
    <mergeCell ref="L87:P87"/>
    <mergeCell ref="B86:D86"/>
    <mergeCell ref="G6:G9"/>
    <mergeCell ref="A11:B11"/>
    <mergeCell ref="S6:S9"/>
    <mergeCell ref="A10:B10"/>
    <mergeCell ref="E3:O3"/>
    <mergeCell ref="P4:S4"/>
    <mergeCell ref="R6:R9"/>
    <mergeCell ref="Q7:Q9"/>
    <mergeCell ref="D8:D9"/>
    <mergeCell ref="C6:E6"/>
    <mergeCell ref="B89:D89"/>
    <mergeCell ref="L89:R89"/>
    <mergeCell ref="A85:E85"/>
    <mergeCell ref="L85:R85"/>
    <mergeCell ref="L86:R86"/>
    <mergeCell ref="E8:E9"/>
    <mergeCell ref="I8:I9"/>
    <mergeCell ref="F6:F9"/>
    <mergeCell ref="A6:B9"/>
    <mergeCell ref="H6:Q6"/>
    <mergeCell ref="E1:O1"/>
    <mergeCell ref="C7:C9"/>
    <mergeCell ref="D7:E7"/>
    <mergeCell ref="H7:H9"/>
    <mergeCell ref="I7:P7"/>
    <mergeCell ref="A2:D2"/>
    <mergeCell ref="E2:O2"/>
    <mergeCell ref="J8:P8"/>
    <mergeCell ref="P2:S2"/>
    <mergeCell ref="A3:D3"/>
  </mergeCells>
  <printOptions horizontalCentered="1"/>
  <pageMargins left="0.36" right="0.3" top="0.38" bottom="0.27" header="0.25" footer="0.3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PageLayoutView="0" workbookViewId="0" topLeftCell="A9">
      <selection activeCell="I17" sqref="I17"/>
    </sheetView>
  </sheetViews>
  <sheetFormatPr defaultColWidth="9.140625" defaultRowHeight="15"/>
  <cols>
    <col min="1" max="1" width="4.28125" style="50" customWidth="1"/>
    <col min="2" max="2" width="16.57421875" style="50" customWidth="1"/>
    <col min="3" max="3" width="8.8515625" style="50" customWidth="1"/>
    <col min="4" max="4" width="8.00390625" style="50" customWidth="1"/>
    <col min="5" max="5" width="8.421875" style="50" customWidth="1"/>
    <col min="6" max="6" width="6.57421875" style="50" customWidth="1"/>
    <col min="7" max="7" width="6.8515625" style="50" customWidth="1"/>
    <col min="8" max="8" width="8.00390625" style="94" customWidth="1"/>
    <col min="9" max="9" width="8.28125" style="94" customWidth="1"/>
    <col min="10" max="10" width="8.140625" style="50" customWidth="1"/>
    <col min="11" max="11" width="6.00390625" style="50" customWidth="1"/>
    <col min="12" max="12" width="5.140625" style="50" customWidth="1"/>
    <col min="13" max="13" width="7.00390625" style="50" customWidth="1"/>
    <col min="14" max="14" width="6.00390625" style="50" customWidth="1"/>
    <col min="15" max="15" width="4.140625" style="50" customWidth="1"/>
    <col min="16" max="16" width="3.7109375" style="50" customWidth="1"/>
    <col min="17" max="17" width="5.421875" style="50" customWidth="1"/>
    <col min="18" max="18" width="6.8515625" style="50" customWidth="1"/>
    <col min="19" max="19" width="7.8515625" style="50" customWidth="1"/>
    <col min="20" max="20" width="6.421875" style="50" customWidth="1"/>
    <col min="21" max="21" width="14.140625" style="95" customWidth="1"/>
    <col min="22" max="22" width="6.140625" style="50" customWidth="1"/>
    <col min="23" max="23" width="14.57421875" style="50" customWidth="1"/>
    <col min="24" max="24" width="15.00390625" style="51" bestFit="1" customWidth="1"/>
    <col min="25" max="16384" width="9.140625" style="50" customWidth="1"/>
  </cols>
  <sheetData>
    <row r="1" spans="1:22" ht="15" customHeight="1">
      <c r="A1" s="134" t="s">
        <v>112</v>
      </c>
      <c r="B1" s="134"/>
      <c r="C1" s="135"/>
      <c r="D1" s="135"/>
      <c r="E1" s="184" t="s">
        <v>113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35" t="s">
        <v>114</v>
      </c>
      <c r="R1" s="135"/>
      <c r="S1" s="135"/>
      <c r="T1" s="135"/>
      <c r="U1" s="136"/>
      <c r="V1" s="135"/>
    </row>
    <row r="2" spans="1:22" ht="15" customHeight="1">
      <c r="A2" s="194" t="s">
        <v>3</v>
      </c>
      <c r="B2" s="194"/>
      <c r="C2" s="194"/>
      <c r="D2" s="194"/>
      <c r="E2" s="195" t="s">
        <v>4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6" t="s">
        <v>115</v>
      </c>
      <c r="R2" s="196"/>
      <c r="S2" s="196"/>
      <c r="T2" s="196"/>
      <c r="U2" s="137"/>
      <c r="V2" s="138"/>
    </row>
    <row r="3" spans="1:22" ht="16.5" customHeight="1">
      <c r="A3" s="194" t="s">
        <v>5</v>
      </c>
      <c r="B3" s="194"/>
      <c r="C3" s="194"/>
      <c r="D3" s="194"/>
      <c r="E3" s="190" t="s">
        <v>151</v>
      </c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35" t="s">
        <v>116</v>
      </c>
      <c r="R3" s="139"/>
      <c r="S3" s="135"/>
      <c r="T3" s="135"/>
      <c r="U3" s="136"/>
      <c r="V3" s="135"/>
    </row>
    <row r="4" spans="1:22" ht="12.75" customHeight="1">
      <c r="A4" s="134" t="s">
        <v>7</v>
      </c>
      <c r="B4" s="134"/>
      <c r="C4" s="135"/>
      <c r="D4" s="135"/>
      <c r="E4" s="135"/>
      <c r="F4" s="135"/>
      <c r="G4" s="135"/>
      <c r="H4" s="140"/>
      <c r="I4" s="140"/>
      <c r="J4" s="135"/>
      <c r="K4" s="135"/>
      <c r="L4" s="135"/>
      <c r="M4" s="135"/>
      <c r="N4" s="135"/>
      <c r="O4" s="141"/>
      <c r="P4" s="141"/>
      <c r="Q4" s="189" t="s">
        <v>117</v>
      </c>
      <c r="R4" s="189"/>
      <c r="S4" s="189"/>
      <c r="T4" s="189"/>
      <c r="U4" s="137"/>
      <c r="V4" s="138"/>
    </row>
    <row r="5" spans="1:22" ht="11.25" customHeight="1">
      <c r="A5" s="134"/>
      <c r="B5" s="142"/>
      <c r="C5" s="143"/>
      <c r="D5" s="135"/>
      <c r="E5" s="135"/>
      <c r="F5" s="135"/>
      <c r="G5" s="135"/>
      <c r="H5" s="144"/>
      <c r="I5" s="144"/>
      <c r="J5" s="135"/>
      <c r="K5" s="135"/>
      <c r="L5" s="135"/>
      <c r="M5" s="135"/>
      <c r="N5" s="135"/>
      <c r="O5" s="135"/>
      <c r="P5" s="135"/>
      <c r="Q5" s="181" t="s">
        <v>118</v>
      </c>
      <c r="R5" s="181"/>
      <c r="S5" s="181"/>
      <c r="T5" s="181"/>
      <c r="U5" s="145"/>
      <c r="V5" s="141"/>
    </row>
    <row r="6" spans="1:22" ht="15" customHeight="1">
      <c r="A6" s="220" t="s">
        <v>10</v>
      </c>
      <c r="B6" s="221"/>
      <c r="C6" s="197" t="s">
        <v>11</v>
      </c>
      <c r="D6" s="198"/>
      <c r="E6" s="199"/>
      <c r="F6" s="200" t="s">
        <v>12</v>
      </c>
      <c r="G6" s="182" t="s">
        <v>13</v>
      </c>
      <c r="H6" s="203" t="s">
        <v>14</v>
      </c>
      <c r="I6" s="204"/>
      <c r="J6" s="204"/>
      <c r="K6" s="204"/>
      <c r="L6" s="204"/>
      <c r="M6" s="204"/>
      <c r="N6" s="204"/>
      <c r="O6" s="204"/>
      <c r="P6" s="204"/>
      <c r="Q6" s="204"/>
      <c r="R6" s="205"/>
      <c r="S6" s="182" t="s">
        <v>119</v>
      </c>
      <c r="T6" s="191" t="s">
        <v>120</v>
      </c>
      <c r="U6" s="52"/>
      <c r="V6" s="146"/>
    </row>
    <row r="7" spans="1:22" ht="15" customHeight="1">
      <c r="A7" s="222"/>
      <c r="B7" s="223"/>
      <c r="C7" s="182" t="s">
        <v>17</v>
      </c>
      <c r="D7" s="200" t="s">
        <v>18</v>
      </c>
      <c r="E7" s="185"/>
      <c r="F7" s="201"/>
      <c r="G7" s="188"/>
      <c r="H7" s="212" t="s">
        <v>32</v>
      </c>
      <c r="I7" s="200" t="s">
        <v>19</v>
      </c>
      <c r="J7" s="208"/>
      <c r="K7" s="208"/>
      <c r="L7" s="208"/>
      <c r="M7" s="208"/>
      <c r="N7" s="208"/>
      <c r="O7" s="208"/>
      <c r="P7" s="208"/>
      <c r="Q7" s="185"/>
      <c r="R7" s="185" t="s">
        <v>121</v>
      </c>
      <c r="S7" s="188"/>
      <c r="T7" s="192"/>
      <c r="U7" s="52"/>
      <c r="V7" s="146"/>
    </row>
    <row r="8" spans="1:22" ht="15">
      <c r="A8" s="222"/>
      <c r="B8" s="223"/>
      <c r="C8" s="188"/>
      <c r="D8" s="202"/>
      <c r="E8" s="187"/>
      <c r="F8" s="201"/>
      <c r="G8" s="188"/>
      <c r="H8" s="213"/>
      <c r="I8" s="212" t="s">
        <v>32</v>
      </c>
      <c r="J8" s="216" t="s">
        <v>18</v>
      </c>
      <c r="K8" s="217"/>
      <c r="L8" s="217"/>
      <c r="M8" s="217"/>
      <c r="N8" s="217"/>
      <c r="O8" s="217"/>
      <c r="P8" s="217"/>
      <c r="Q8" s="218"/>
      <c r="R8" s="186"/>
      <c r="S8" s="188"/>
      <c r="T8" s="192"/>
      <c r="U8" s="52"/>
      <c r="V8" s="146"/>
    </row>
    <row r="9" spans="1:22" ht="15" customHeight="1">
      <c r="A9" s="222"/>
      <c r="B9" s="223"/>
      <c r="C9" s="188"/>
      <c r="D9" s="182" t="s">
        <v>21</v>
      </c>
      <c r="E9" s="182" t="s">
        <v>22</v>
      </c>
      <c r="F9" s="201"/>
      <c r="G9" s="188"/>
      <c r="H9" s="213"/>
      <c r="I9" s="213"/>
      <c r="J9" s="185" t="s">
        <v>24</v>
      </c>
      <c r="K9" s="182" t="s">
        <v>25</v>
      </c>
      <c r="L9" s="182" t="s">
        <v>122</v>
      </c>
      <c r="M9" s="182" t="s">
        <v>26</v>
      </c>
      <c r="N9" s="182" t="s">
        <v>27</v>
      </c>
      <c r="O9" s="182" t="s">
        <v>28</v>
      </c>
      <c r="P9" s="182" t="s">
        <v>123</v>
      </c>
      <c r="Q9" s="182" t="s">
        <v>30</v>
      </c>
      <c r="R9" s="186"/>
      <c r="S9" s="188"/>
      <c r="T9" s="192"/>
      <c r="U9" s="52"/>
      <c r="V9" s="146"/>
    </row>
    <row r="10" spans="1:22" ht="45.75" customHeight="1">
      <c r="A10" s="224"/>
      <c r="B10" s="225"/>
      <c r="C10" s="183"/>
      <c r="D10" s="183"/>
      <c r="E10" s="183"/>
      <c r="F10" s="202"/>
      <c r="G10" s="183"/>
      <c r="H10" s="214"/>
      <c r="I10" s="214"/>
      <c r="J10" s="187"/>
      <c r="K10" s="183"/>
      <c r="L10" s="183"/>
      <c r="M10" s="183"/>
      <c r="N10" s="183"/>
      <c r="O10" s="183"/>
      <c r="P10" s="183"/>
      <c r="Q10" s="183"/>
      <c r="R10" s="187"/>
      <c r="S10" s="183"/>
      <c r="T10" s="193"/>
      <c r="U10" s="52"/>
      <c r="V10" s="4" t="s">
        <v>143</v>
      </c>
    </row>
    <row r="11" spans="1:23" ht="15">
      <c r="A11" s="227" t="s">
        <v>31</v>
      </c>
      <c r="B11" s="228"/>
      <c r="C11" s="53">
        <v>1</v>
      </c>
      <c r="D11" s="53"/>
      <c r="E11" s="53">
        <v>3</v>
      </c>
      <c r="F11" s="53">
        <v>4</v>
      </c>
      <c r="G11" s="53">
        <v>5</v>
      </c>
      <c r="H11" s="54">
        <v>6</v>
      </c>
      <c r="I11" s="54">
        <v>7</v>
      </c>
      <c r="J11" s="53">
        <v>8</v>
      </c>
      <c r="K11" s="53">
        <v>9</v>
      </c>
      <c r="L11" s="53">
        <v>10</v>
      </c>
      <c r="M11" s="53">
        <v>11</v>
      </c>
      <c r="N11" s="53">
        <v>12</v>
      </c>
      <c r="O11" s="53">
        <v>13</v>
      </c>
      <c r="P11" s="53">
        <v>14</v>
      </c>
      <c r="Q11" s="53">
        <v>15</v>
      </c>
      <c r="R11" s="53">
        <v>16</v>
      </c>
      <c r="S11" s="53">
        <v>17</v>
      </c>
      <c r="T11" s="53">
        <v>18</v>
      </c>
      <c r="U11" s="147"/>
      <c r="V11" s="4"/>
      <c r="W11" s="51"/>
    </row>
    <row r="12" spans="1:23" ht="15.75" customHeight="1">
      <c r="A12" s="227" t="s">
        <v>32</v>
      </c>
      <c r="B12" s="228"/>
      <c r="C12" s="55">
        <f>+C13+C25</f>
        <v>1159315225</v>
      </c>
      <c r="D12" s="55">
        <f>+D13+D25</f>
        <v>899944699</v>
      </c>
      <c r="E12" s="55">
        <f>+E13+E25</f>
        <v>259370526</v>
      </c>
      <c r="F12" s="55">
        <f>+F13+F25</f>
        <v>15954119</v>
      </c>
      <c r="G12" s="55">
        <f>+G13+G25</f>
        <v>1028240</v>
      </c>
      <c r="H12" s="55">
        <f>+I12+R12</f>
        <v>1143361106</v>
      </c>
      <c r="I12" s="55">
        <f>+J12+K12+L12+M12+N12+O12+P12+Q12</f>
        <v>488673736</v>
      </c>
      <c r="J12" s="55">
        <f aca="true" t="shared" si="0" ref="J12:S12">+J13+J25</f>
        <v>37893779</v>
      </c>
      <c r="K12" s="55">
        <f t="shared" si="0"/>
        <v>2923651</v>
      </c>
      <c r="L12" s="55">
        <f t="shared" si="0"/>
        <v>5000</v>
      </c>
      <c r="M12" s="55">
        <f t="shared" si="0"/>
        <v>403962191</v>
      </c>
      <c r="N12" s="55">
        <f t="shared" si="0"/>
        <v>42842135</v>
      </c>
      <c r="O12" s="55">
        <f t="shared" si="0"/>
        <v>7150</v>
      </c>
      <c r="P12" s="55">
        <f t="shared" si="0"/>
        <v>0</v>
      </c>
      <c r="Q12" s="55">
        <f t="shared" si="0"/>
        <v>1039830</v>
      </c>
      <c r="R12" s="55">
        <f t="shared" si="0"/>
        <v>654687370</v>
      </c>
      <c r="S12" s="55">
        <f t="shared" si="0"/>
        <v>1102538676</v>
      </c>
      <c r="T12" s="56">
        <f aca="true" t="shared" si="1" ref="T12:T79">+(J12+K12+L12)/I12*100</f>
        <v>8.353718850157318</v>
      </c>
      <c r="U12" s="147">
        <f>IF(SUM(D12:E12)=SUM(F12,H12),"","lệch "&amp;SUM(D12:E12)-SUM(F12,H12))</f>
      </c>
      <c r="V12" s="102">
        <f>IF(OR(S12&lt;&gt;SUM(M12:R12),S12&lt;&gt;S13+S26+S35+S41+S48+S51+S57+S62+S67+S73+S80,S12&lt;&gt;H12-SUM(J12:L12)),"Sai","")</f>
      </c>
      <c r="W12" s="51"/>
    </row>
    <row r="13" spans="1:23" ht="15">
      <c r="A13" s="57" t="s">
        <v>31</v>
      </c>
      <c r="B13" s="113" t="s">
        <v>33</v>
      </c>
      <c r="C13" s="58">
        <f>+SUM(C14:C24)</f>
        <v>263080820</v>
      </c>
      <c r="D13" s="58">
        <f>+SUM(D14:D24)</f>
        <v>250187951</v>
      </c>
      <c r="E13" s="58">
        <f>+SUM(E14:E24)</f>
        <v>12892869</v>
      </c>
      <c r="F13" s="58">
        <f>+SUM(F14:F24)</f>
        <v>1091952</v>
      </c>
      <c r="G13" s="58">
        <f>+SUM(G14:G24)</f>
        <v>0</v>
      </c>
      <c r="H13" s="59">
        <f>+I13+R13</f>
        <v>261988868</v>
      </c>
      <c r="I13" s="58">
        <f>+J13+K13+L13+M13+N13+O13+P13+Q13+0</f>
        <v>182964711</v>
      </c>
      <c r="J13" s="58">
        <f aca="true" t="shared" si="2" ref="J13:S13">+SUM(J14:J24)</f>
        <v>15434075</v>
      </c>
      <c r="K13" s="58">
        <f t="shared" si="2"/>
        <v>0</v>
      </c>
      <c r="L13" s="58">
        <f t="shared" si="2"/>
        <v>0</v>
      </c>
      <c r="M13" s="58">
        <f t="shared" si="2"/>
        <v>165956935</v>
      </c>
      <c r="N13" s="58">
        <f t="shared" si="2"/>
        <v>545461</v>
      </c>
      <c r="O13" s="58">
        <f t="shared" si="2"/>
        <v>0</v>
      </c>
      <c r="P13" s="58">
        <f t="shared" si="2"/>
        <v>0</v>
      </c>
      <c r="Q13" s="58">
        <f t="shared" si="2"/>
        <v>1028240</v>
      </c>
      <c r="R13" s="58">
        <f t="shared" si="2"/>
        <v>79024157</v>
      </c>
      <c r="S13" s="58">
        <f t="shared" si="2"/>
        <v>246554793</v>
      </c>
      <c r="T13" s="148">
        <f t="shared" si="1"/>
        <v>8.435547442807154</v>
      </c>
      <c r="U13" s="147">
        <f aca="true" t="shared" si="3" ref="U13:U79">IF(SUM(D13:E13)=SUM(F13,H13),"","lệch "&amp;SUM(D13:E13)-SUM(F13,H13))</f>
      </c>
      <c r="V13" s="102">
        <f>IF(OR(S13&lt;&gt;SUM(M13:R13),S13&lt;&gt;SUM(S14:S24),S13&lt;&gt;H13-SUM(J13:L13)),"SAI","")</f>
      </c>
      <c r="W13" s="51">
        <v>1</v>
      </c>
    </row>
    <row r="14" spans="1:23" ht="16.5" customHeight="1">
      <c r="A14" s="60">
        <v>1</v>
      </c>
      <c r="B14" s="61" t="s">
        <v>144</v>
      </c>
      <c r="C14" s="62">
        <v>1363738</v>
      </c>
      <c r="D14" s="63">
        <v>0</v>
      </c>
      <c r="E14" s="63">
        <v>1363738</v>
      </c>
      <c r="F14" s="63"/>
      <c r="G14" s="63"/>
      <c r="H14" s="64">
        <v>1363738</v>
      </c>
      <c r="I14" s="64">
        <v>1363738</v>
      </c>
      <c r="J14" s="65">
        <v>74606</v>
      </c>
      <c r="K14" s="65"/>
      <c r="L14" s="65"/>
      <c r="M14" s="65">
        <v>1289132</v>
      </c>
      <c r="N14" s="65"/>
      <c r="O14" s="65"/>
      <c r="P14" s="65"/>
      <c r="Q14" s="65">
        <v>0</v>
      </c>
      <c r="R14" s="65">
        <v>0</v>
      </c>
      <c r="S14" s="66">
        <v>1289132</v>
      </c>
      <c r="T14" s="120">
        <f t="shared" si="1"/>
        <v>5.470698917240702</v>
      </c>
      <c r="U14" s="147">
        <f t="shared" si="3"/>
      </c>
      <c r="V14" s="102">
        <f>IF(OR(S14&lt;&gt;SUM(M14:R14),S14&lt;&gt;H14-SUM(J14:L14)),"SAI","")</f>
      </c>
      <c r="W14" s="51"/>
    </row>
    <row r="15" spans="1:23" ht="16.5" customHeight="1">
      <c r="A15" s="67">
        <v>2</v>
      </c>
      <c r="B15" s="68" t="s">
        <v>36</v>
      </c>
      <c r="C15" s="65">
        <v>14545163</v>
      </c>
      <c r="D15" s="63">
        <v>14545163</v>
      </c>
      <c r="E15" s="63">
        <v>0</v>
      </c>
      <c r="F15" s="63"/>
      <c r="G15" s="63"/>
      <c r="H15" s="64">
        <v>14545163</v>
      </c>
      <c r="I15" s="64">
        <v>172275</v>
      </c>
      <c r="J15" s="65"/>
      <c r="K15" s="65"/>
      <c r="L15" s="65"/>
      <c r="M15" s="65">
        <v>172275</v>
      </c>
      <c r="N15" s="65"/>
      <c r="O15" s="65"/>
      <c r="P15" s="65"/>
      <c r="Q15" s="65">
        <v>0</v>
      </c>
      <c r="R15" s="65">
        <v>14372888</v>
      </c>
      <c r="S15" s="66">
        <v>14545163</v>
      </c>
      <c r="T15" s="120">
        <f t="shared" si="1"/>
        <v>0</v>
      </c>
      <c r="U15" s="147">
        <f t="shared" si="3"/>
      </c>
      <c r="V15" s="102">
        <f aca="true" t="shared" si="4" ref="V15:V24">IF(OR(S15&lt;&gt;SUM(M15:R15),S15&lt;&gt;H15-SUM(J15:L15)),"SAI","")</f>
      </c>
      <c r="W15" s="51"/>
    </row>
    <row r="16" spans="1:23" ht="16.5" customHeight="1">
      <c r="A16" s="60">
        <v>3</v>
      </c>
      <c r="B16" s="68" t="s">
        <v>38</v>
      </c>
      <c r="C16" s="65">
        <v>111589523</v>
      </c>
      <c r="D16" s="63">
        <v>111589523</v>
      </c>
      <c r="E16" s="63">
        <v>0</v>
      </c>
      <c r="F16" s="63"/>
      <c r="G16" s="63"/>
      <c r="H16" s="64">
        <v>111589523</v>
      </c>
      <c r="I16" s="64">
        <v>98066529</v>
      </c>
      <c r="J16" s="65">
        <v>5749484</v>
      </c>
      <c r="K16" s="65"/>
      <c r="L16" s="65"/>
      <c r="M16" s="65">
        <v>92317045</v>
      </c>
      <c r="N16" s="65"/>
      <c r="O16" s="65"/>
      <c r="P16" s="65"/>
      <c r="Q16" s="65">
        <v>0</v>
      </c>
      <c r="R16" s="65">
        <v>13522994</v>
      </c>
      <c r="S16" s="66">
        <v>105840039</v>
      </c>
      <c r="T16" s="120">
        <f t="shared" si="1"/>
        <v>5.862840317311526</v>
      </c>
      <c r="U16" s="147">
        <f t="shared" si="3"/>
      </c>
      <c r="V16" s="102">
        <f t="shared" si="4"/>
      </c>
      <c r="W16" s="51"/>
    </row>
    <row r="17" spans="1:23" ht="16.5" customHeight="1">
      <c r="A17" s="67">
        <v>4</v>
      </c>
      <c r="B17" s="68" t="s">
        <v>40</v>
      </c>
      <c r="C17" s="65">
        <v>18909410</v>
      </c>
      <c r="D17" s="63">
        <v>18902910</v>
      </c>
      <c r="E17" s="63">
        <v>6500</v>
      </c>
      <c r="F17" s="63"/>
      <c r="G17" s="63"/>
      <c r="H17" s="64">
        <v>18909410</v>
      </c>
      <c r="I17" s="64">
        <v>9897766</v>
      </c>
      <c r="J17" s="65">
        <v>23206</v>
      </c>
      <c r="K17" s="65"/>
      <c r="L17" s="65"/>
      <c r="M17" s="65">
        <v>9329099</v>
      </c>
      <c r="N17" s="65">
        <v>545461</v>
      </c>
      <c r="O17" s="65"/>
      <c r="P17" s="65"/>
      <c r="Q17" s="65">
        <v>0</v>
      </c>
      <c r="R17" s="65">
        <v>9011644</v>
      </c>
      <c r="S17" s="66">
        <v>18886204</v>
      </c>
      <c r="T17" s="120">
        <f t="shared" si="1"/>
        <v>0.23445694715352938</v>
      </c>
      <c r="U17" s="147">
        <f t="shared" si="3"/>
      </c>
      <c r="V17" s="102">
        <f t="shared" si="4"/>
      </c>
      <c r="W17" s="51"/>
    </row>
    <row r="18" spans="1:23" ht="16.5" customHeight="1">
      <c r="A18" s="60">
        <v>5</v>
      </c>
      <c r="B18" s="68" t="s">
        <v>43</v>
      </c>
      <c r="C18" s="65">
        <v>37832455</v>
      </c>
      <c r="D18" s="63">
        <v>37766354</v>
      </c>
      <c r="E18" s="63">
        <v>66101</v>
      </c>
      <c r="F18" s="63">
        <v>124774</v>
      </c>
      <c r="G18" s="63"/>
      <c r="H18" s="64">
        <v>37707681</v>
      </c>
      <c r="I18" s="64">
        <v>16303</v>
      </c>
      <c r="J18" s="65">
        <v>6263</v>
      </c>
      <c r="K18" s="65"/>
      <c r="L18" s="65"/>
      <c r="M18" s="65">
        <v>10040</v>
      </c>
      <c r="N18" s="65"/>
      <c r="O18" s="65"/>
      <c r="P18" s="65"/>
      <c r="Q18" s="65">
        <v>0</v>
      </c>
      <c r="R18" s="65">
        <v>37691378</v>
      </c>
      <c r="S18" s="66">
        <v>37701418</v>
      </c>
      <c r="T18" s="120">
        <f t="shared" si="1"/>
        <v>38.41624240937251</v>
      </c>
      <c r="U18" s="147">
        <f t="shared" si="3"/>
      </c>
      <c r="V18" s="102">
        <f t="shared" si="4"/>
      </c>
      <c r="W18" s="51"/>
    </row>
    <row r="19" spans="1:23" ht="16.5" customHeight="1">
      <c r="A19" s="67">
        <v>6</v>
      </c>
      <c r="B19" s="68" t="s">
        <v>147</v>
      </c>
      <c r="C19" s="65">
        <v>31108058</v>
      </c>
      <c r="D19" s="63">
        <v>31018858</v>
      </c>
      <c r="E19" s="63">
        <v>89200</v>
      </c>
      <c r="F19" s="63">
        <v>196992</v>
      </c>
      <c r="G19" s="63"/>
      <c r="H19" s="64">
        <v>30911066</v>
      </c>
      <c r="I19" s="64">
        <v>30911066</v>
      </c>
      <c r="J19" s="65">
        <v>4700</v>
      </c>
      <c r="K19" s="65"/>
      <c r="L19" s="65"/>
      <c r="M19" s="65">
        <v>30906366</v>
      </c>
      <c r="N19" s="65"/>
      <c r="O19" s="65"/>
      <c r="P19" s="65"/>
      <c r="Q19" s="65">
        <v>0</v>
      </c>
      <c r="R19" s="65">
        <v>0</v>
      </c>
      <c r="S19" s="66">
        <v>30906366</v>
      </c>
      <c r="T19" s="120">
        <f t="shared" si="1"/>
        <v>0.015204910759143668</v>
      </c>
      <c r="U19" s="147">
        <f>IF(SUM(D19:E19)=SUM(F19,H19),"","lệch "&amp;SUM(D19:E19)-SUM(F19,H19))</f>
      </c>
      <c r="V19" s="102">
        <f t="shared" si="4"/>
      </c>
      <c r="W19" s="51"/>
    </row>
    <row r="20" spans="1:23" ht="16.5" customHeight="1">
      <c r="A20" s="60">
        <v>7</v>
      </c>
      <c r="B20" s="68" t="s">
        <v>47</v>
      </c>
      <c r="C20" s="65">
        <v>37433942</v>
      </c>
      <c r="D20" s="63">
        <v>27673138</v>
      </c>
      <c r="E20" s="63">
        <v>9760804</v>
      </c>
      <c r="F20" s="63">
        <v>303801</v>
      </c>
      <c r="G20" s="63"/>
      <c r="H20" s="64">
        <v>37130141</v>
      </c>
      <c r="I20" s="64">
        <v>37072172</v>
      </c>
      <c r="J20" s="65">
        <v>9477001</v>
      </c>
      <c r="K20" s="65"/>
      <c r="L20" s="65"/>
      <c r="M20" s="65">
        <v>27595171</v>
      </c>
      <c r="N20" s="65"/>
      <c r="O20" s="65"/>
      <c r="P20" s="65"/>
      <c r="Q20" s="65">
        <v>0</v>
      </c>
      <c r="R20" s="65">
        <v>57969</v>
      </c>
      <c r="S20" s="66">
        <v>27653140</v>
      </c>
      <c r="T20" s="120">
        <f t="shared" si="1"/>
        <v>25.56365189501171</v>
      </c>
      <c r="U20" s="147">
        <f>IF(SUM(D20:E20)=SUM(F20,H20),"","lệch "&amp;SUM(D20:E20)-SUM(F20,H20))</f>
      </c>
      <c r="V20" s="102">
        <f t="shared" si="4"/>
      </c>
      <c r="W20" s="51"/>
    </row>
    <row r="21" spans="1:23" ht="16.5" customHeight="1">
      <c r="A21" s="67">
        <v>8</v>
      </c>
      <c r="B21" s="68" t="s">
        <v>51</v>
      </c>
      <c r="C21" s="65">
        <v>5751098</v>
      </c>
      <c r="D21" s="63">
        <v>5750896</v>
      </c>
      <c r="E21" s="63">
        <v>202</v>
      </c>
      <c r="F21" s="63"/>
      <c r="G21" s="63"/>
      <c r="H21" s="64">
        <v>5751098</v>
      </c>
      <c r="I21" s="64">
        <v>1383814</v>
      </c>
      <c r="J21" s="65">
        <v>200</v>
      </c>
      <c r="K21" s="65"/>
      <c r="L21" s="65"/>
      <c r="M21" s="65">
        <v>1383614</v>
      </c>
      <c r="N21" s="65"/>
      <c r="O21" s="65"/>
      <c r="P21" s="65"/>
      <c r="Q21" s="65">
        <v>0</v>
      </c>
      <c r="R21" s="65">
        <v>4367284</v>
      </c>
      <c r="S21" s="66">
        <v>5750898</v>
      </c>
      <c r="T21" s="120">
        <f t="shared" si="1"/>
        <v>0.014452809409357038</v>
      </c>
      <c r="U21" s="147">
        <f>IF(SUM(D21:E21)=SUM(F21,H21),"","lệch "&amp;SUM(D21:E21)-SUM(F21,H21))</f>
      </c>
      <c r="V21" s="102">
        <f t="shared" si="4"/>
      </c>
      <c r="W21" s="51"/>
    </row>
    <row r="22" spans="1:23" ht="16.5" customHeight="1">
      <c r="A22" s="60">
        <v>9</v>
      </c>
      <c r="B22" s="68" t="s">
        <v>63</v>
      </c>
      <c r="C22" s="65">
        <v>409738</v>
      </c>
      <c r="D22" s="63">
        <v>35678</v>
      </c>
      <c r="E22" s="63">
        <v>374060</v>
      </c>
      <c r="F22" s="63">
        <v>353878</v>
      </c>
      <c r="G22" s="63"/>
      <c r="H22" s="64">
        <v>55860</v>
      </c>
      <c r="I22" s="64">
        <v>55860</v>
      </c>
      <c r="J22" s="65">
        <v>5200</v>
      </c>
      <c r="K22" s="65"/>
      <c r="L22" s="65"/>
      <c r="M22" s="65">
        <v>50660</v>
      </c>
      <c r="N22" s="65"/>
      <c r="O22" s="65"/>
      <c r="P22" s="65"/>
      <c r="Q22" s="65">
        <v>0</v>
      </c>
      <c r="R22" s="65">
        <v>0</v>
      </c>
      <c r="S22" s="66">
        <v>50660</v>
      </c>
      <c r="T22" s="120">
        <f t="shared" si="1"/>
        <v>9.308986752595775</v>
      </c>
      <c r="U22" s="147"/>
      <c r="V22" s="102">
        <f t="shared" si="4"/>
      </c>
      <c r="W22" s="51"/>
    </row>
    <row r="23" spans="1:23" ht="16.5" customHeight="1">
      <c r="A23" s="67">
        <v>10</v>
      </c>
      <c r="B23" s="68" t="s">
        <v>141</v>
      </c>
      <c r="C23" s="65">
        <v>203423</v>
      </c>
      <c r="D23" s="63">
        <v>1900</v>
      </c>
      <c r="E23" s="63">
        <v>201523</v>
      </c>
      <c r="F23" s="63">
        <v>112507</v>
      </c>
      <c r="G23" s="63"/>
      <c r="H23" s="64">
        <v>90916</v>
      </c>
      <c r="I23" s="64">
        <v>90916</v>
      </c>
      <c r="J23" s="65">
        <v>90914</v>
      </c>
      <c r="K23" s="65"/>
      <c r="L23" s="65"/>
      <c r="M23" s="65">
        <v>2</v>
      </c>
      <c r="N23" s="65"/>
      <c r="O23" s="65"/>
      <c r="P23" s="65"/>
      <c r="Q23" s="65">
        <v>0</v>
      </c>
      <c r="R23" s="65">
        <v>0</v>
      </c>
      <c r="S23" s="66">
        <v>2</v>
      </c>
      <c r="T23" s="120">
        <f t="shared" si="1"/>
        <v>99.9978001671873</v>
      </c>
      <c r="U23" s="147">
        <f>IF(SUM(D23:E23)=SUM(F23,H23),"","lệch "&amp;SUM(D23:E23)-SUM(F23,H23))</f>
      </c>
      <c r="V23" s="102">
        <f t="shared" si="4"/>
      </c>
      <c r="W23" s="51"/>
    </row>
    <row r="24" spans="1:23" ht="16.5" customHeight="1">
      <c r="A24" s="60">
        <v>11</v>
      </c>
      <c r="B24" s="68" t="s">
        <v>68</v>
      </c>
      <c r="C24" s="65">
        <v>3934272</v>
      </c>
      <c r="D24" s="63">
        <v>2903531</v>
      </c>
      <c r="E24" s="63">
        <v>1030741</v>
      </c>
      <c r="F24" s="63"/>
      <c r="G24" s="63"/>
      <c r="H24" s="64">
        <v>3934272</v>
      </c>
      <c r="I24" s="64">
        <v>3934272</v>
      </c>
      <c r="J24" s="65">
        <v>2501</v>
      </c>
      <c r="K24" s="65"/>
      <c r="L24" s="65"/>
      <c r="M24" s="65">
        <v>2903531</v>
      </c>
      <c r="N24" s="65"/>
      <c r="O24" s="65"/>
      <c r="P24" s="65"/>
      <c r="Q24" s="65">
        <v>1028240</v>
      </c>
      <c r="R24" s="65">
        <v>0</v>
      </c>
      <c r="S24" s="66">
        <v>3931771</v>
      </c>
      <c r="T24" s="120">
        <f t="shared" si="1"/>
        <v>0.06356957526068355</v>
      </c>
      <c r="U24" s="147">
        <f>IF(SUM(D24:E24)=SUM(F24,H24),"","lệch "&amp;SUM(D24:E24)-SUM(F24,H24))</f>
      </c>
      <c r="V24" s="102">
        <f t="shared" si="4"/>
      </c>
      <c r="W24" s="51"/>
    </row>
    <row r="25" spans="1:23" ht="16.5" customHeight="1">
      <c r="A25" s="70" t="s">
        <v>54</v>
      </c>
      <c r="B25" s="114" t="s">
        <v>55</v>
      </c>
      <c r="C25" s="71">
        <f>D25+E25</f>
        <v>896234405</v>
      </c>
      <c r="D25" s="55">
        <f aca="true" t="shared" si="5" ref="D25:S25">+D26+D35+D41+D48+D51+D57+D62+D67+D73+D80</f>
        <v>649756748</v>
      </c>
      <c r="E25" s="55">
        <f t="shared" si="5"/>
        <v>246477657</v>
      </c>
      <c r="F25" s="55">
        <f t="shared" si="5"/>
        <v>14862167</v>
      </c>
      <c r="G25" s="55">
        <f t="shared" si="5"/>
        <v>1028240</v>
      </c>
      <c r="H25" s="55">
        <f t="shared" si="5"/>
        <v>881372238</v>
      </c>
      <c r="I25" s="55">
        <f t="shared" si="5"/>
        <v>305709025</v>
      </c>
      <c r="J25" s="55">
        <f t="shared" si="5"/>
        <v>22459704</v>
      </c>
      <c r="K25" s="55">
        <f t="shared" si="5"/>
        <v>2923651</v>
      </c>
      <c r="L25" s="55">
        <f t="shared" si="5"/>
        <v>5000</v>
      </c>
      <c r="M25" s="55">
        <f t="shared" si="5"/>
        <v>238005256</v>
      </c>
      <c r="N25" s="55">
        <f t="shared" si="5"/>
        <v>42296674</v>
      </c>
      <c r="O25" s="55">
        <f t="shared" si="5"/>
        <v>7150</v>
      </c>
      <c r="P25" s="55">
        <f t="shared" si="5"/>
        <v>0</v>
      </c>
      <c r="Q25" s="55">
        <f t="shared" si="5"/>
        <v>11590</v>
      </c>
      <c r="R25" s="55">
        <f t="shared" si="5"/>
        <v>575663213</v>
      </c>
      <c r="S25" s="55">
        <f t="shared" si="5"/>
        <v>855983883</v>
      </c>
      <c r="T25" s="120">
        <f t="shared" si="1"/>
        <v>8.30474501039019</v>
      </c>
      <c r="U25" s="147">
        <f t="shared" si="3"/>
      </c>
      <c r="V25" s="102">
        <f>IF(OR(S25&lt;&gt;SUM(M25:R25),S25&lt;&gt;S26+S35+S41+S48+S51+S57+S62+S67+S73+S80,S25&lt;&gt;H25-SUM(J25:L25)),"Sai","")</f>
      </c>
      <c r="W25" s="51"/>
    </row>
    <row r="26" spans="1:23" ht="18" customHeight="1">
      <c r="A26" s="57" t="s">
        <v>56</v>
      </c>
      <c r="B26" s="113" t="s">
        <v>57</v>
      </c>
      <c r="C26" s="72">
        <f>D26+E26</f>
        <v>324130306</v>
      </c>
      <c r="D26" s="58">
        <f aca="true" t="shared" si="6" ref="D26:S26">+SUM(D27:D34)</f>
        <v>300863918</v>
      </c>
      <c r="E26" s="58">
        <f t="shared" si="6"/>
        <v>23266388</v>
      </c>
      <c r="F26" s="58">
        <f t="shared" si="6"/>
        <v>5157945</v>
      </c>
      <c r="G26" s="58">
        <f t="shared" si="6"/>
        <v>0</v>
      </c>
      <c r="H26" s="58">
        <f t="shared" si="6"/>
        <v>318972361</v>
      </c>
      <c r="I26" s="58">
        <f t="shared" si="6"/>
        <v>89698100</v>
      </c>
      <c r="J26" s="58">
        <f t="shared" si="6"/>
        <v>11708075</v>
      </c>
      <c r="K26" s="58">
        <f t="shared" si="6"/>
        <v>346247</v>
      </c>
      <c r="L26" s="58">
        <f t="shared" si="6"/>
        <v>5000</v>
      </c>
      <c r="M26" s="58">
        <f t="shared" si="6"/>
        <v>50821737</v>
      </c>
      <c r="N26" s="58">
        <f t="shared" si="6"/>
        <v>26805451</v>
      </c>
      <c r="O26" s="58">
        <f t="shared" si="6"/>
        <v>0</v>
      </c>
      <c r="P26" s="58">
        <f t="shared" si="6"/>
        <v>0</v>
      </c>
      <c r="Q26" s="58">
        <f t="shared" si="6"/>
        <v>11590</v>
      </c>
      <c r="R26" s="58">
        <f t="shared" si="6"/>
        <v>229274261</v>
      </c>
      <c r="S26" s="58">
        <f t="shared" si="6"/>
        <v>306913039</v>
      </c>
      <c r="T26" s="148">
        <f t="shared" si="1"/>
        <v>13.444344974977174</v>
      </c>
      <c r="U26" s="147">
        <f t="shared" si="3"/>
      </c>
      <c r="V26" s="102">
        <f>IF(OR(S26&lt;&gt;SUM(M26:R26),S26&lt;&gt;SUM(S27:S34),S26&lt;&gt;H26-SUM(J26:L26)),"SAI","")</f>
      </c>
      <c r="W26" s="51">
        <v>1</v>
      </c>
    </row>
    <row r="27" spans="1:23" ht="18" customHeight="1">
      <c r="A27" s="73" t="s">
        <v>34</v>
      </c>
      <c r="B27" s="115" t="s">
        <v>65</v>
      </c>
      <c r="C27" s="74">
        <v>18560050</v>
      </c>
      <c r="D27" s="75">
        <v>15466081</v>
      </c>
      <c r="E27" s="75">
        <v>3093969</v>
      </c>
      <c r="F27" s="75">
        <v>3012</v>
      </c>
      <c r="G27" s="76">
        <v>0</v>
      </c>
      <c r="H27" s="77">
        <v>18557038</v>
      </c>
      <c r="I27" s="77">
        <v>4892578</v>
      </c>
      <c r="J27" s="75">
        <v>2538107</v>
      </c>
      <c r="K27" s="75">
        <v>12890</v>
      </c>
      <c r="L27" s="75">
        <v>5000</v>
      </c>
      <c r="M27" s="75">
        <v>1888581</v>
      </c>
      <c r="N27" s="75">
        <v>448000</v>
      </c>
      <c r="O27" s="75">
        <v>0</v>
      </c>
      <c r="P27" s="75">
        <v>0</v>
      </c>
      <c r="Q27" s="75">
        <v>0</v>
      </c>
      <c r="R27" s="75">
        <v>13664460</v>
      </c>
      <c r="S27" s="78">
        <v>16001041</v>
      </c>
      <c r="T27" s="120">
        <f t="shared" si="1"/>
        <v>52.24233522694989</v>
      </c>
      <c r="U27" s="147">
        <f t="shared" si="3"/>
      </c>
      <c r="V27" s="102">
        <f aca="true" t="shared" si="7" ref="V27:V79">IF(OR(S27&lt;&gt;SUM(M27:R27),S27&lt;&gt;H27-SUM(J27:L27)),"SAI","")</f>
      </c>
      <c r="W27" s="51"/>
    </row>
    <row r="28" spans="1:23" ht="18" customHeight="1">
      <c r="A28" s="67">
        <v>2</v>
      </c>
      <c r="B28" s="68" t="s">
        <v>59</v>
      </c>
      <c r="C28" s="65">
        <v>52758769</v>
      </c>
      <c r="D28" s="79">
        <v>49395847</v>
      </c>
      <c r="E28" s="79">
        <v>3362922</v>
      </c>
      <c r="F28" s="79">
        <v>9505</v>
      </c>
      <c r="G28" s="79">
        <v>0</v>
      </c>
      <c r="H28" s="64">
        <v>52749264</v>
      </c>
      <c r="I28" s="64">
        <v>19663712</v>
      </c>
      <c r="J28" s="79">
        <v>937635</v>
      </c>
      <c r="K28" s="79">
        <v>223462</v>
      </c>
      <c r="L28" s="79">
        <v>0</v>
      </c>
      <c r="M28" s="79">
        <v>4235951</v>
      </c>
      <c r="N28" s="79">
        <v>14266664</v>
      </c>
      <c r="O28" s="79">
        <v>0</v>
      </c>
      <c r="P28" s="79">
        <v>0</v>
      </c>
      <c r="Q28" s="79">
        <v>0</v>
      </c>
      <c r="R28" s="79">
        <v>33085552</v>
      </c>
      <c r="S28" s="79">
        <v>51588167</v>
      </c>
      <c r="T28" s="120">
        <f t="shared" si="1"/>
        <v>5.904770167504488</v>
      </c>
      <c r="U28" s="147">
        <f t="shared" si="3"/>
      </c>
      <c r="V28" s="102">
        <f t="shared" si="7"/>
      </c>
      <c r="W28" s="51"/>
    </row>
    <row r="29" spans="1:23" ht="18" customHeight="1">
      <c r="A29" s="73">
        <v>3</v>
      </c>
      <c r="B29" s="68" t="s">
        <v>60</v>
      </c>
      <c r="C29" s="65">
        <v>24070250</v>
      </c>
      <c r="D29" s="79">
        <v>14999687</v>
      </c>
      <c r="E29" s="79">
        <v>9070563</v>
      </c>
      <c r="F29" s="79">
        <v>200</v>
      </c>
      <c r="G29" s="79">
        <v>0</v>
      </c>
      <c r="H29" s="64">
        <v>24070050</v>
      </c>
      <c r="I29" s="64">
        <v>18978947</v>
      </c>
      <c r="J29" s="79">
        <v>7546138</v>
      </c>
      <c r="K29" s="79">
        <v>0</v>
      </c>
      <c r="L29" s="79">
        <v>0</v>
      </c>
      <c r="M29" s="79">
        <v>9909495</v>
      </c>
      <c r="N29" s="79">
        <v>1523314</v>
      </c>
      <c r="O29" s="79">
        <v>0</v>
      </c>
      <c r="P29" s="79">
        <v>0</v>
      </c>
      <c r="Q29" s="79">
        <v>0</v>
      </c>
      <c r="R29" s="79">
        <v>5091103</v>
      </c>
      <c r="S29" s="79">
        <v>16523912</v>
      </c>
      <c r="T29" s="120">
        <f t="shared" si="1"/>
        <v>39.7605725965724</v>
      </c>
      <c r="U29" s="147">
        <f>IF(SUM(D29:E29)=SUM(F29,H29),"","lệch "&amp;SUM(D29:E29)-SUM(F29,H29))</f>
      </c>
      <c r="V29" s="102">
        <f t="shared" si="7"/>
      </c>
      <c r="W29" s="51"/>
    </row>
    <row r="30" spans="1:23" ht="18" customHeight="1">
      <c r="A30" s="67">
        <v>4</v>
      </c>
      <c r="B30" s="68" t="s">
        <v>62</v>
      </c>
      <c r="C30" s="65">
        <v>28495725</v>
      </c>
      <c r="D30" s="79">
        <v>23060973</v>
      </c>
      <c r="E30" s="79">
        <v>5434752</v>
      </c>
      <c r="F30" s="79">
        <v>5144828</v>
      </c>
      <c r="G30" s="79">
        <v>0</v>
      </c>
      <c r="H30" s="64">
        <v>23350897</v>
      </c>
      <c r="I30" s="64">
        <v>824867</v>
      </c>
      <c r="J30" s="79">
        <v>194075</v>
      </c>
      <c r="K30" s="79">
        <v>44248</v>
      </c>
      <c r="L30" s="79">
        <v>0</v>
      </c>
      <c r="M30" s="79">
        <v>586544</v>
      </c>
      <c r="N30" s="79">
        <v>0</v>
      </c>
      <c r="O30" s="79">
        <v>0</v>
      </c>
      <c r="P30" s="79">
        <v>0</v>
      </c>
      <c r="Q30" s="79">
        <v>0</v>
      </c>
      <c r="R30" s="79">
        <v>22526030</v>
      </c>
      <c r="S30" s="79">
        <v>23112574</v>
      </c>
      <c r="T30" s="120">
        <f t="shared" si="1"/>
        <v>28.89229415166324</v>
      </c>
      <c r="U30" s="147">
        <f>IF(SUM(D30:E30)=SUM(F30,H30),"","lệch "&amp;SUM(D30:E30)-SUM(F30,H30))</f>
      </c>
      <c r="V30" s="102">
        <f t="shared" si="7"/>
      </c>
      <c r="W30" s="51"/>
    </row>
    <row r="31" spans="1:23" ht="18" customHeight="1">
      <c r="A31" s="73">
        <v>5</v>
      </c>
      <c r="B31" s="68" t="s">
        <v>64</v>
      </c>
      <c r="C31" s="65">
        <v>41945481</v>
      </c>
      <c r="D31" s="79">
        <v>41669768</v>
      </c>
      <c r="E31" s="79">
        <v>275713</v>
      </c>
      <c r="F31" s="79">
        <v>0</v>
      </c>
      <c r="G31" s="79">
        <v>0</v>
      </c>
      <c r="H31" s="64">
        <v>41945481</v>
      </c>
      <c r="I31" s="64">
        <v>3708940</v>
      </c>
      <c r="J31" s="79">
        <v>70555</v>
      </c>
      <c r="K31" s="79">
        <v>0</v>
      </c>
      <c r="L31" s="79">
        <v>0</v>
      </c>
      <c r="M31" s="79">
        <v>3638385</v>
      </c>
      <c r="N31" s="79">
        <v>0</v>
      </c>
      <c r="O31" s="79">
        <v>0</v>
      </c>
      <c r="P31" s="79">
        <v>0</v>
      </c>
      <c r="Q31" s="79">
        <v>0</v>
      </c>
      <c r="R31" s="79">
        <v>38236541</v>
      </c>
      <c r="S31" s="79">
        <v>41874926</v>
      </c>
      <c r="T31" s="120">
        <f t="shared" si="1"/>
        <v>1.9022955345732204</v>
      </c>
      <c r="U31" s="147">
        <f>IF(SUM(D31:E31)=SUM(F31,H31),"","lệch "&amp;SUM(D31:E31)-SUM(F31,H31))</f>
      </c>
      <c r="V31" s="102">
        <f t="shared" si="7"/>
      </c>
      <c r="W31" s="51"/>
    </row>
    <row r="32" spans="1:23" ht="18" customHeight="1">
      <c r="A32" s="67">
        <v>6</v>
      </c>
      <c r="B32" s="68" t="s">
        <v>135</v>
      </c>
      <c r="C32" s="65">
        <v>76371953</v>
      </c>
      <c r="D32" s="79">
        <v>74641884</v>
      </c>
      <c r="E32" s="79">
        <v>1730069</v>
      </c>
      <c r="F32" s="79">
        <v>200</v>
      </c>
      <c r="G32" s="79">
        <v>0</v>
      </c>
      <c r="H32" s="64">
        <v>76371753</v>
      </c>
      <c r="I32" s="64">
        <v>1358210</v>
      </c>
      <c r="J32" s="79">
        <v>111373</v>
      </c>
      <c r="K32" s="79">
        <v>55667</v>
      </c>
      <c r="L32" s="79">
        <v>0</v>
      </c>
      <c r="M32" s="79">
        <v>1181770</v>
      </c>
      <c r="N32" s="79">
        <v>0</v>
      </c>
      <c r="O32" s="79">
        <v>0</v>
      </c>
      <c r="P32" s="79">
        <v>0</v>
      </c>
      <c r="Q32" s="79">
        <v>9400</v>
      </c>
      <c r="R32" s="79">
        <v>75013543</v>
      </c>
      <c r="S32" s="79">
        <v>76204713</v>
      </c>
      <c r="T32" s="120">
        <f t="shared" si="1"/>
        <v>12.298539990134074</v>
      </c>
      <c r="U32" s="147">
        <f>IF(SUM(D32:E32)=SUM(F32,H32),"","lệch "&amp;SUM(D32:E32)-SUM(F32,H32))</f>
      </c>
      <c r="V32" s="102">
        <f t="shared" si="7"/>
      </c>
      <c r="W32" s="51"/>
    </row>
    <row r="33" spans="1:23" ht="18" customHeight="1">
      <c r="A33" s="73">
        <v>7</v>
      </c>
      <c r="B33" s="68" t="s">
        <v>61</v>
      </c>
      <c r="C33" s="65">
        <v>62712775</v>
      </c>
      <c r="D33" s="79">
        <v>62590891</v>
      </c>
      <c r="E33" s="79">
        <v>121884</v>
      </c>
      <c r="F33" s="79">
        <v>0</v>
      </c>
      <c r="G33" s="79">
        <v>0</v>
      </c>
      <c r="H33" s="64">
        <v>62712775</v>
      </c>
      <c r="I33" s="64">
        <v>26353644</v>
      </c>
      <c r="J33" s="79">
        <v>150248</v>
      </c>
      <c r="K33" s="79">
        <v>0</v>
      </c>
      <c r="L33" s="79">
        <v>0</v>
      </c>
      <c r="M33" s="79">
        <v>26201206</v>
      </c>
      <c r="N33" s="79">
        <v>0</v>
      </c>
      <c r="O33" s="79">
        <v>0</v>
      </c>
      <c r="P33" s="79">
        <v>0</v>
      </c>
      <c r="Q33" s="79">
        <v>2190</v>
      </c>
      <c r="R33" s="79">
        <v>36359131</v>
      </c>
      <c r="S33" s="79">
        <v>62562527</v>
      </c>
      <c r="T33" s="120">
        <f t="shared" si="1"/>
        <v>0.5701222950420064</v>
      </c>
      <c r="U33" s="147">
        <f t="shared" si="3"/>
      </c>
      <c r="V33" s="102">
        <f t="shared" si="7"/>
      </c>
      <c r="W33" s="51"/>
    </row>
    <row r="34" spans="1:23" ht="18" customHeight="1">
      <c r="A34" s="67">
        <v>8</v>
      </c>
      <c r="B34" s="68" t="s">
        <v>136</v>
      </c>
      <c r="C34" s="65">
        <v>19215303</v>
      </c>
      <c r="D34" s="79">
        <v>19038787</v>
      </c>
      <c r="E34" s="79">
        <v>176516</v>
      </c>
      <c r="F34" s="79">
        <v>200</v>
      </c>
      <c r="G34" s="79">
        <v>0</v>
      </c>
      <c r="H34" s="64">
        <v>19215103</v>
      </c>
      <c r="I34" s="64">
        <v>13917202</v>
      </c>
      <c r="J34" s="79">
        <v>159944</v>
      </c>
      <c r="K34" s="79">
        <v>9980</v>
      </c>
      <c r="L34" s="79">
        <v>0</v>
      </c>
      <c r="M34" s="79">
        <v>3179805</v>
      </c>
      <c r="N34" s="79">
        <v>10567473</v>
      </c>
      <c r="O34" s="79">
        <v>0</v>
      </c>
      <c r="P34" s="79">
        <v>0</v>
      </c>
      <c r="Q34" s="79">
        <v>0</v>
      </c>
      <c r="R34" s="79">
        <v>5297901</v>
      </c>
      <c r="S34" s="79">
        <v>19045179</v>
      </c>
      <c r="T34" s="120">
        <f t="shared" si="1"/>
        <v>1.2209638115477521</v>
      </c>
      <c r="U34" s="147">
        <f t="shared" si="3"/>
      </c>
      <c r="V34" s="102">
        <f t="shared" si="7"/>
      </c>
      <c r="W34" s="51"/>
    </row>
    <row r="35" spans="1:23" ht="18" customHeight="1">
      <c r="A35" s="57" t="s">
        <v>66</v>
      </c>
      <c r="B35" s="113" t="s">
        <v>67</v>
      </c>
      <c r="C35" s="87">
        <f>D35+E35</f>
        <v>60001111</v>
      </c>
      <c r="D35" s="58">
        <f aca="true" t="shared" si="8" ref="D35:S35">+SUM(D36:D40)</f>
        <v>37108851</v>
      </c>
      <c r="E35" s="58">
        <f t="shared" si="8"/>
        <v>22892260</v>
      </c>
      <c r="F35" s="58">
        <f t="shared" si="8"/>
        <v>181853</v>
      </c>
      <c r="G35" s="58">
        <f t="shared" si="8"/>
        <v>0</v>
      </c>
      <c r="H35" s="58">
        <f t="shared" si="8"/>
        <v>59819258</v>
      </c>
      <c r="I35" s="58">
        <f t="shared" si="8"/>
        <v>34779587</v>
      </c>
      <c r="J35" s="58">
        <f t="shared" si="8"/>
        <v>1358782</v>
      </c>
      <c r="K35" s="58">
        <f t="shared" si="8"/>
        <v>49014</v>
      </c>
      <c r="L35" s="58">
        <f t="shared" si="8"/>
        <v>0</v>
      </c>
      <c r="M35" s="58">
        <f t="shared" si="8"/>
        <v>30517047</v>
      </c>
      <c r="N35" s="58">
        <f t="shared" si="8"/>
        <v>2854744</v>
      </c>
      <c r="O35" s="58">
        <f t="shared" si="8"/>
        <v>0</v>
      </c>
      <c r="P35" s="58">
        <f t="shared" si="8"/>
        <v>0</v>
      </c>
      <c r="Q35" s="58">
        <f t="shared" si="8"/>
        <v>0</v>
      </c>
      <c r="R35" s="58">
        <f t="shared" si="8"/>
        <v>25039671</v>
      </c>
      <c r="S35" s="58">
        <f t="shared" si="8"/>
        <v>58411462</v>
      </c>
      <c r="T35" s="148">
        <f t="shared" si="1"/>
        <v>4.047765144537225</v>
      </c>
      <c r="U35" s="147">
        <f t="shared" si="3"/>
      </c>
      <c r="V35" s="102">
        <f>IF(OR(S35&lt;&gt;SUM(M35:R35),S35&lt;&gt;SUM(S36:S40),S35&lt;&gt;H35-SUM(J35:L35)),"SAI","")</f>
      </c>
      <c r="W35" s="51">
        <v>1</v>
      </c>
    </row>
    <row r="36" spans="1:23" ht="18" customHeight="1">
      <c r="A36" s="82">
        <v>1</v>
      </c>
      <c r="B36" s="68" t="s">
        <v>86</v>
      </c>
      <c r="C36" s="62">
        <v>14923735</v>
      </c>
      <c r="D36" s="78">
        <v>9346181</v>
      </c>
      <c r="E36" s="79">
        <v>5577554</v>
      </c>
      <c r="F36" s="79">
        <v>34200</v>
      </c>
      <c r="G36" s="79">
        <v>0</v>
      </c>
      <c r="H36" s="83">
        <v>14889535</v>
      </c>
      <c r="I36" s="83">
        <v>8343206</v>
      </c>
      <c r="J36" s="79">
        <v>239381</v>
      </c>
      <c r="K36" s="79">
        <v>0</v>
      </c>
      <c r="L36" s="79">
        <v>0</v>
      </c>
      <c r="M36" s="79">
        <v>8103825</v>
      </c>
      <c r="N36" s="79">
        <v>0</v>
      </c>
      <c r="O36" s="79">
        <v>0</v>
      </c>
      <c r="P36" s="79">
        <v>0</v>
      </c>
      <c r="Q36" s="79">
        <v>0</v>
      </c>
      <c r="R36" s="79">
        <v>6546329</v>
      </c>
      <c r="S36" s="66">
        <v>14650154</v>
      </c>
      <c r="T36" s="120">
        <f t="shared" si="1"/>
        <v>2.869172833560624</v>
      </c>
      <c r="U36" s="147">
        <f t="shared" si="3"/>
      </c>
      <c r="V36" s="102">
        <f t="shared" si="7"/>
      </c>
      <c r="W36" s="51"/>
    </row>
    <row r="37" spans="1:23" ht="18" customHeight="1">
      <c r="A37" s="84">
        <v>2</v>
      </c>
      <c r="B37" s="68" t="s">
        <v>69</v>
      </c>
      <c r="C37" s="65">
        <v>8027019</v>
      </c>
      <c r="D37" s="79">
        <v>4840914</v>
      </c>
      <c r="E37" s="79">
        <v>3186105</v>
      </c>
      <c r="F37" s="79">
        <v>0</v>
      </c>
      <c r="G37" s="79">
        <v>0</v>
      </c>
      <c r="H37" s="64">
        <v>8027019</v>
      </c>
      <c r="I37" s="64">
        <v>4466316</v>
      </c>
      <c r="J37" s="79">
        <v>339339</v>
      </c>
      <c r="K37" s="79">
        <v>0</v>
      </c>
      <c r="L37" s="79">
        <v>0</v>
      </c>
      <c r="M37" s="79">
        <v>3998451</v>
      </c>
      <c r="N37" s="79">
        <v>128526</v>
      </c>
      <c r="O37" s="79">
        <v>0</v>
      </c>
      <c r="P37" s="79">
        <v>0</v>
      </c>
      <c r="Q37" s="79">
        <v>0</v>
      </c>
      <c r="R37" s="79">
        <v>3560703</v>
      </c>
      <c r="S37" s="79">
        <v>7687680</v>
      </c>
      <c r="T37" s="120">
        <f t="shared" si="1"/>
        <v>7.597738270198525</v>
      </c>
      <c r="U37" s="147">
        <f t="shared" si="3"/>
      </c>
      <c r="V37" s="102">
        <f t="shared" si="7"/>
      </c>
      <c r="W37" s="51"/>
    </row>
    <row r="38" spans="1:23" ht="18" customHeight="1">
      <c r="A38" s="82">
        <v>3</v>
      </c>
      <c r="B38" s="68" t="s">
        <v>70</v>
      </c>
      <c r="C38" s="65">
        <v>13359046</v>
      </c>
      <c r="D38" s="79">
        <v>4092381</v>
      </c>
      <c r="E38" s="79">
        <v>9266665</v>
      </c>
      <c r="F38" s="79">
        <v>146415</v>
      </c>
      <c r="G38" s="79">
        <v>0</v>
      </c>
      <c r="H38" s="64">
        <v>13212631</v>
      </c>
      <c r="I38" s="64">
        <v>12691232</v>
      </c>
      <c r="J38" s="79">
        <v>165325</v>
      </c>
      <c r="K38" s="79">
        <v>0</v>
      </c>
      <c r="L38" s="79">
        <v>0</v>
      </c>
      <c r="M38" s="79">
        <v>10781326</v>
      </c>
      <c r="N38" s="79">
        <v>1744581</v>
      </c>
      <c r="O38" s="79">
        <v>0</v>
      </c>
      <c r="P38" s="79">
        <v>0</v>
      </c>
      <c r="Q38" s="79">
        <v>0</v>
      </c>
      <c r="R38" s="79">
        <v>521399</v>
      </c>
      <c r="S38" s="79">
        <v>13047306</v>
      </c>
      <c r="T38" s="120">
        <f t="shared" si="1"/>
        <v>1.302671009402397</v>
      </c>
      <c r="U38" s="147">
        <f>IF(SUM(D38:E38)=SUM(F38,H38),"","lệch "&amp;SUM(D38:E38)-SUM(F38,H38))</f>
      </c>
      <c r="V38" s="102">
        <f t="shared" si="7"/>
      </c>
      <c r="W38" s="51"/>
    </row>
    <row r="39" spans="1:23" ht="18" customHeight="1">
      <c r="A39" s="84">
        <v>4</v>
      </c>
      <c r="B39" s="68" t="s">
        <v>71</v>
      </c>
      <c r="C39" s="65">
        <v>7157667</v>
      </c>
      <c r="D39" s="79">
        <v>3384811</v>
      </c>
      <c r="E39" s="79">
        <v>3772856</v>
      </c>
      <c r="F39" s="79">
        <v>538</v>
      </c>
      <c r="G39" s="79">
        <v>0</v>
      </c>
      <c r="H39" s="64">
        <v>7157129</v>
      </c>
      <c r="I39" s="64">
        <v>5676582</v>
      </c>
      <c r="J39" s="79">
        <v>162949</v>
      </c>
      <c r="K39" s="79">
        <v>2041</v>
      </c>
      <c r="L39" s="79">
        <v>0</v>
      </c>
      <c r="M39" s="79">
        <v>5511592</v>
      </c>
      <c r="N39" s="79">
        <v>0</v>
      </c>
      <c r="O39" s="79">
        <v>0</v>
      </c>
      <c r="P39" s="79">
        <v>0</v>
      </c>
      <c r="Q39" s="79">
        <v>0</v>
      </c>
      <c r="R39" s="79">
        <v>1480547</v>
      </c>
      <c r="S39" s="79">
        <v>6992139</v>
      </c>
      <c r="T39" s="120">
        <f t="shared" si="1"/>
        <v>2.906502539732536</v>
      </c>
      <c r="U39" s="147">
        <f>IF(SUM(D39:E39)=SUM(F39,H39),"","lệch "&amp;SUM(D39:E39)-SUM(F39,H39))</f>
      </c>
      <c r="V39" s="102">
        <f t="shared" si="7"/>
      </c>
      <c r="W39" s="51"/>
    </row>
    <row r="40" spans="1:23" ht="15.75" customHeight="1">
      <c r="A40" s="82">
        <v>5</v>
      </c>
      <c r="B40" s="68" t="s">
        <v>72</v>
      </c>
      <c r="C40" s="65">
        <v>16533644</v>
      </c>
      <c r="D40" s="79">
        <v>15444564</v>
      </c>
      <c r="E40" s="79">
        <v>1089080</v>
      </c>
      <c r="F40" s="79">
        <v>700</v>
      </c>
      <c r="G40" s="79">
        <v>0</v>
      </c>
      <c r="H40" s="64">
        <v>16532944</v>
      </c>
      <c r="I40" s="64">
        <v>3602251</v>
      </c>
      <c r="J40" s="79">
        <v>451788</v>
      </c>
      <c r="K40" s="79">
        <v>46973</v>
      </c>
      <c r="L40" s="79">
        <v>0</v>
      </c>
      <c r="M40" s="79">
        <v>2121853</v>
      </c>
      <c r="N40" s="79">
        <v>981637</v>
      </c>
      <c r="O40" s="79">
        <v>0</v>
      </c>
      <c r="P40" s="79">
        <v>0</v>
      </c>
      <c r="Q40" s="79">
        <v>0</v>
      </c>
      <c r="R40" s="79">
        <v>12930693</v>
      </c>
      <c r="S40" s="79">
        <v>16034183</v>
      </c>
      <c r="T40" s="120">
        <f t="shared" si="1"/>
        <v>13.845814741948853</v>
      </c>
      <c r="U40" s="147">
        <f t="shared" si="3"/>
      </c>
      <c r="V40" s="102">
        <f t="shared" si="7"/>
      </c>
      <c r="W40" s="51"/>
    </row>
    <row r="41" spans="1:23" ht="15.75" customHeight="1">
      <c r="A41" s="57" t="s">
        <v>73</v>
      </c>
      <c r="B41" s="113" t="s">
        <v>74</v>
      </c>
      <c r="C41" s="72">
        <f>D41+E41</f>
        <v>45492388</v>
      </c>
      <c r="D41" s="58">
        <f aca="true" t="shared" si="9" ref="D41:S41">+SUM(D42:D47)</f>
        <v>34032732</v>
      </c>
      <c r="E41" s="58">
        <f t="shared" si="9"/>
        <v>11459656</v>
      </c>
      <c r="F41" s="58">
        <f t="shared" si="9"/>
        <v>0</v>
      </c>
      <c r="G41" s="58">
        <f t="shared" si="9"/>
        <v>0</v>
      </c>
      <c r="H41" s="58">
        <f t="shared" si="9"/>
        <v>45492388</v>
      </c>
      <c r="I41" s="58">
        <f t="shared" si="9"/>
        <v>31125462</v>
      </c>
      <c r="J41" s="58">
        <f t="shared" si="9"/>
        <v>1252363</v>
      </c>
      <c r="K41" s="58">
        <f t="shared" si="9"/>
        <v>279543</v>
      </c>
      <c r="L41" s="58">
        <f t="shared" si="9"/>
        <v>0</v>
      </c>
      <c r="M41" s="58">
        <f t="shared" si="9"/>
        <v>27777390</v>
      </c>
      <c r="N41" s="58">
        <f t="shared" si="9"/>
        <v>1816166</v>
      </c>
      <c r="O41" s="58">
        <f t="shared" si="9"/>
        <v>0</v>
      </c>
      <c r="P41" s="58">
        <f t="shared" si="9"/>
        <v>0</v>
      </c>
      <c r="Q41" s="58">
        <f t="shared" si="9"/>
        <v>0</v>
      </c>
      <c r="R41" s="58">
        <f t="shared" si="9"/>
        <v>14366926</v>
      </c>
      <c r="S41" s="58">
        <f t="shared" si="9"/>
        <v>43960482</v>
      </c>
      <c r="T41" s="148">
        <f t="shared" si="1"/>
        <v>4.9217132905529235</v>
      </c>
      <c r="U41" s="147">
        <f t="shared" si="3"/>
      </c>
      <c r="V41" s="102">
        <f>IF(OR(S41&lt;&gt;SUM(M41:R41),S41&lt;&gt;SUM(S42:S47),S41&lt;&gt;H41-SUM(J41:L41)),"SAI","")</f>
      </c>
      <c r="W41" s="51">
        <v>1</v>
      </c>
    </row>
    <row r="42" spans="1:23" ht="15.75" customHeight="1">
      <c r="A42" s="82">
        <v>1</v>
      </c>
      <c r="B42" s="68" t="s">
        <v>134</v>
      </c>
      <c r="C42" s="74">
        <v>433442</v>
      </c>
      <c r="D42" s="79">
        <v>187383</v>
      </c>
      <c r="E42" s="79">
        <v>246059</v>
      </c>
      <c r="F42" s="79"/>
      <c r="G42" s="78"/>
      <c r="H42" s="83">
        <v>433442</v>
      </c>
      <c r="I42" s="83">
        <v>396912</v>
      </c>
      <c r="J42" s="79">
        <v>172156</v>
      </c>
      <c r="K42" s="79"/>
      <c r="L42" s="79"/>
      <c r="M42" s="79">
        <v>224756</v>
      </c>
      <c r="N42" s="79"/>
      <c r="O42" s="79"/>
      <c r="P42" s="79"/>
      <c r="Q42" s="79"/>
      <c r="R42" s="79">
        <v>36530</v>
      </c>
      <c r="S42" s="66">
        <v>261286</v>
      </c>
      <c r="T42" s="120">
        <f t="shared" si="1"/>
        <v>43.37384609182892</v>
      </c>
      <c r="U42" s="147">
        <f t="shared" si="3"/>
      </c>
      <c r="V42" s="102">
        <f t="shared" si="7"/>
      </c>
      <c r="W42" s="51"/>
    </row>
    <row r="43" spans="1:23" ht="15.75" customHeight="1">
      <c r="A43" s="82">
        <v>2</v>
      </c>
      <c r="B43" s="68" t="s">
        <v>77</v>
      </c>
      <c r="C43" s="65">
        <v>6715510</v>
      </c>
      <c r="D43" s="79">
        <v>3368084</v>
      </c>
      <c r="E43" s="79">
        <v>3347426</v>
      </c>
      <c r="F43" s="79"/>
      <c r="G43" s="66"/>
      <c r="H43" s="83">
        <v>6715510</v>
      </c>
      <c r="I43" s="83">
        <v>5477030</v>
      </c>
      <c r="J43" s="79">
        <v>320180</v>
      </c>
      <c r="K43" s="79">
        <v>55000</v>
      </c>
      <c r="L43" s="79"/>
      <c r="M43" s="79">
        <v>5101850</v>
      </c>
      <c r="N43" s="79"/>
      <c r="O43" s="79"/>
      <c r="P43" s="79"/>
      <c r="Q43" s="79"/>
      <c r="R43" s="79">
        <v>1238480</v>
      </c>
      <c r="S43" s="66">
        <v>6340330</v>
      </c>
      <c r="T43" s="120">
        <f t="shared" si="1"/>
        <v>6.850062899052954</v>
      </c>
      <c r="U43" s="147">
        <f t="shared" si="3"/>
      </c>
      <c r="V43" s="102">
        <f t="shared" si="7"/>
      </c>
      <c r="W43" s="51"/>
    </row>
    <row r="44" spans="1:23" ht="15.75" customHeight="1">
      <c r="A44" s="82">
        <v>3</v>
      </c>
      <c r="B44" s="68" t="s">
        <v>76</v>
      </c>
      <c r="C44" s="65">
        <v>4291474</v>
      </c>
      <c r="D44" s="79">
        <v>4287474</v>
      </c>
      <c r="E44" s="79">
        <v>4000</v>
      </c>
      <c r="F44" s="79"/>
      <c r="G44" s="79"/>
      <c r="H44" s="83">
        <v>4291474</v>
      </c>
      <c r="I44" s="83">
        <v>2006729</v>
      </c>
      <c r="J44" s="79">
        <v>41715</v>
      </c>
      <c r="K44" s="79">
        <v>59542</v>
      </c>
      <c r="L44" s="79"/>
      <c r="M44" s="79">
        <v>1100823</v>
      </c>
      <c r="N44" s="79">
        <v>804649</v>
      </c>
      <c r="O44" s="79"/>
      <c r="P44" s="79"/>
      <c r="Q44" s="79"/>
      <c r="R44" s="79">
        <v>2284745</v>
      </c>
      <c r="S44" s="66">
        <v>4190217</v>
      </c>
      <c r="T44" s="120">
        <f t="shared" si="1"/>
        <v>5.045873159754008</v>
      </c>
      <c r="U44" s="147">
        <f t="shared" si="3"/>
      </c>
      <c r="V44" s="102">
        <f t="shared" si="7"/>
      </c>
      <c r="W44" s="51"/>
    </row>
    <row r="45" spans="1:23" ht="15.75" customHeight="1">
      <c r="A45" s="82">
        <v>4</v>
      </c>
      <c r="B45" s="68" t="s">
        <v>79</v>
      </c>
      <c r="C45" s="65">
        <v>11038949</v>
      </c>
      <c r="D45" s="79">
        <v>8043978</v>
      </c>
      <c r="E45" s="79">
        <v>2994971</v>
      </c>
      <c r="F45" s="79"/>
      <c r="G45" s="79"/>
      <c r="H45" s="83">
        <v>11038949</v>
      </c>
      <c r="I45" s="83">
        <v>9800738</v>
      </c>
      <c r="J45" s="79">
        <v>183284</v>
      </c>
      <c r="K45" s="79">
        <v>1</v>
      </c>
      <c r="L45" s="79"/>
      <c r="M45" s="79">
        <v>9617453</v>
      </c>
      <c r="N45" s="79"/>
      <c r="O45" s="79"/>
      <c r="P45" s="79"/>
      <c r="Q45" s="79"/>
      <c r="R45" s="79">
        <v>1238211</v>
      </c>
      <c r="S45" s="66">
        <v>10855664</v>
      </c>
      <c r="T45" s="120">
        <f t="shared" si="1"/>
        <v>1.870114270986532</v>
      </c>
      <c r="U45" s="147">
        <f>IF(SUM(D45:E45)=SUM(F45,H45),"","lệch "&amp;SUM(D45:E45)-SUM(F45,H45))</f>
      </c>
      <c r="V45" s="102">
        <f t="shared" si="7"/>
      </c>
      <c r="W45" s="51"/>
    </row>
    <row r="46" spans="1:23" ht="15.75" customHeight="1">
      <c r="A46" s="82">
        <v>5</v>
      </c>
      <c r="B46" s="68" t="s">
        <v>101</v>
      </c>
      <c r="C46" s="65">
        <v>8692508</v>
      </c>
      <c r="D46" s="79">
        <v>7938804</v>
      </c>
      <c r="E46" s="79">
        <v>753704</v>
      </c>
      <c r="F46" s="79"/>
      <c r="G46" s="79"/>
      <c r="H46" s="83">
        <v>8692508</v>
      </c>
      <c r="I46" s="83">
        <v>4852815</v>
      </c>
      <c r="J46" s="79">
        <v>214526</v>
      </c>
      <c r="K46" s="79">
        <v>165000</v>
      </c>
      <c r="L46" s="79"/>
      <c r="M46" s="79">
        <v>4473289</v>
      </c>
      <c r="N46" s="79"/>
      <c r="O46" s="79"/>
      <c r="P46" s="79"/>
      <c r="Q46" s="79"/>
      <c r="R46" s="79">
        <v>3839693</v>
      </c>
      <c r="S46" s="66">
        <v>8312982</v>
      </c>
      <c r="T46" s="120">
        <f t="shared" si="1"/>
        <v>7.820739096792274</v>
      </c>
      <c r="U46" s="147">
        <f t="shared" si="3"/>
      </c>
      <c r="V46" s="102">
        <f t="shared" si="7"/>
      </c>
      <c r="W46" s="51"/>
    </row>
    <row r="47" spans="1:23" ht="15.75" customHeight="1">
      <c r="A47" s="82">
        <v>6</v>
      </c>
      <c r="B47" s="68" t="s">
        <v>137</v>
      </c>
      <c r="C47" s="65">
        <v>14320505</v>
      </c>
      <c r="D47" s="79">
        <v>10207009</v>
      </c>
      <c r="E47" s="79">
        <v>4113496</v>
      </c>
      <c r="F47" s="79"/>
      <c r="G47" s="79"/>
      <c r="H47" s="83">
        <v>14320505</v>
      </c>
      <c r="I47" s="83">
        <v>8591238</v>
      </c>
      <c r="J47" s="79">
        <v>320502</v>
      </c>
      <c r="K47" s="79"/>
      <c r="L47" s="79"/>
      <c r="M47" s="79">
        <v>7259219</v>
      </c>
      <c r="N47" s="79">
        <v>1011517</v>
      </c>
      <c r="O47" s="79"/>
      <c r="P47" s="79"/>
      <c r="Q47" s="79"/>
      <c r="R47" s="79">
        <v>5729267</v>
      </c>
      <c r="S47" s="79">
        <v>14000003</v>
      </c>
      <c r="T47" s="120">
        <f t="shared" si="1"/>
        <v>3.7305682836396805</v>
      </c>
      <c r="U47" s="147">
        <f t="shared" si="3"/>
      </c>
      <c r="V47" s="102">
        <f t="shared" si="7"/>
      </c>
      <c r="W47" s="51"/>
    </row>
    <row r="48" spans="1:23" ht="15.75" customHeight="1">
      <c r="A48" s="57" t="s">
        <v>80</v>
      </c>
      <c r="B48" s="113" t="s">
        <v>81</v>
      </c>
      <c r="C48" s="87">
        <f>D48+E48</f>
        <v>15694464</v>
      </c>
      <c r="D48" s="58">
        <f aca="true" t="shared" si="10" ref="D48:S48">+SUM(D49:D50)</f>
        <v>9913201</v>
      </c>
      <c r="E48" s="58">
        <f t="shared" si="10"/>
        <v>5781263</v>
      </c>
      <c r="F48" s="58">
        <f t="shared" si="10"/>
        <v>0</v>
      </c>
      <c r="G48" s="58">
        <f t="shared" si="10"/>
        <v>0</v>
      </c>
      <c r="H48" s="58">
        <f t="shared" si="10"/>
        <v>15694464</v>
      </c>
      <c r="I48" s="58">
        <f t="shared" si="10"/>
        <v>14868568</v>
      </c>
      <c r="J48" s="58">
        <f t="shared" si="10"/>
        <v>126178</v>
      </c>
      <c r="K48" s="58">
        <f t="shared" si="10"/>
        <v>0</v>
      </c>
      <c r="L48" s="58">
        <f t="shared" si="10"/>
        <v>0</v>
      </c>
      <c r="M48" s="58">
        <f t="shared" si="10"/>
        <v>14742390</v>
      </c>
      <c r="N48" s="58">
        <f t="shared" si="10"/>
        <v>0</v>
      </c>
      <c r="O48" s="58">
        <f t="shared" si="10"/>
        <v>0</v>
      </c>
      <c r="P48" s="58">
        <f t="shared" si="10"/>
        <v>0</v>
      </c>
      <c r="Q48" s="58">
        <f t="shared" si="10"/>
        <v>0</v>
      </c>
      <c r="R48" s="58">
        <f t="shared" si="10"/>
        <v>825896</v>
      </c>
      <c r="S48" s="58">
        <f t="shared" si="10"/>
        <v>15568286</v>
      </c>
      <c r="T48" s="148">
        <f t="shared" si="1"/>
        <v>0.8486224093671967</v>
      </c>
      <c r="U48" s="147">
        <f t="shared" si="3"/>
      </c>
      <c r="V48" s="102">
        <f>IF(OR(S48&lt;&gt;SUM(M48:R48),S48&lt;&gt;SUM(S49:S50),S48&lt;&gt;H48-SUM(J48:L48)),"SAI","")</f>
      </c>
      <c r="W48" s="51">
        <v>1</v>
      </c>
    </row>
    <row r="49" spans="1:23" ht="15.75" customHeight="1">
      <c r="A49" s="84">
        <v>1</v>
      </c>
      <c r="B49" s="68" t="s">
        <v>131</v>
      </c>
      <c r="C49" s="62">
        <v>1219291</v>
      </c>
      <c r="D49" s="78">
        <v>1119155</v>
      </c>
      <c r="E49" s="78">
        <v>100136</v>
      </c>
      <c r="F49" s="78"/>
      <c r="G49" s="78"/>
      <c r="H49" s="83">
        <v>1219291</v>
      </c>
      <c r="I49" s="83">
        <v>1097176</v>
      </c>
      <c r="J49" s="78">
        <v>93491</v>
      </c>
      <c r="K49" s="78"/>
      <c r="L49" s="78"/>
      <c r="M49" s="78">
        <v>1003685</v>
      </c>
      <c r="N49" s="78"/>
      <c r="O49" s="78">
        <v>0</v>
      </c>
      <c r="P49" s="78"/>
      <c r="Q49" s="78">
        <v>0</v>
      </c>
      <c r="R49" s="78">
        <v>122115</v>
      </c>
      <c r="S49" s="66">
        <v>1125800</v>
      </c>
      <c r="T49" s="120">
        <f t="shared" si="1"/>
        <v>8.521057697215397</v>
      </c>
      <c r="U49" s="147">
        <f t="shared" si="3"/>
      </c>
      <c r="V49" s="102">
        <f t="shared" si="7"/>
      </c>
      <c r="W49" s="51"/>
    </row>
    <row r="50" spans="1:23" ht="15.75" customHeight="1">
      <c r="A50" s="86">
        <v>2</v>
      </c>
      <c r="B50" s="80" t="s">
        <v>124</v>
      </c>
      <c r="C50" s="69">
        <v>14475173</v>
      </c>
      <c r="D50" s="81">
        <v>8794046</v>
      </c>
      <c r="E50" s="81">
        <v>5681127</v>
      </c>
      <c r="F50" s="81"/>
      <c r="G50" s="81"/>
      <c r="H50" s="83">
        <v>14475173</v>
      </c>
      <c r="I50" s="83">
        <v>13771392</v>
      </c>
      <c r="J50" s="81">
        <v>32687</v>
      </c>
      <c r="K50" s="81"/>
      <c r="L50" s="81"/>
      <c r="M50" s="81">
        <v>13738705</v>
      </c>
      <c r="N50" s="81"/>
      <c r="O50" s="81"/>
      <c r="P50" s="81"/>
      <c r="Q50" s="81">
        <v>0</v>
      </c>
      <c r="R50" s="81">
        <v>703781</v>
      </c>
      <c r="S50" s="85">
        <v>14442486</v>
      </c>
      <c r="T50" s="120">
        <f t="shared" si="1"/>
        <v>0.23735436475847901</v>
      </c>
      <c r="U50" s="147">
        <f t="shared" si="3"/>
      </c>
      <c r="V50" s="102">
        <f t="shared" si="7"/>
      </c>
      <c r="W50" s="51"/>
    </row>
    <row r="51" spans="1:23" ht="15.75" customHeight="1">
      <c r="A51" s="57" t="s">
        <v>82</v>
      </c>
      <c r="B51" s="113" t="s">
        <v>83</v>
      </c>
      <c r="C51" s="87">
        <f>D51+E51</f>
        <v>53460476</v>
      </c>
      <c r="D51" s="58">
        <f aca="true" t="shared" si="11" ref="D51:S51">+SUM(D52:D56)</f>
        <v>42199197</v>
      </c>
      <c r="E51" s="58">
        <f t="shared" si="11"/>
        <v>11261279</v>
      </c>
      <c r="F51" s="58">
        <f t="shared" si="11"/>
        <v>5700</v>
      </c>
      <c r="G51" s="58">
        <f t="shared" si="11"/>
        <v>1028240</v>
      </c>
      <c r="H51" s="58">
        <f t="shared" si="11"/>
        <v>53454776</v>
      </c>
      <c r="I51" s="58">
        <f t="shared" si="11"/>
        <v>31848372</v>
      </c>
      <c r="J51" s="58">
        <f t="shared" si="11"/>
        <v>1112584</v>
      </c>
      <c r="K51" s="58">
        <f t="shared" si="11"/>
        <v>224819</v>
      </c>
      <c r="L51" s="58">
        <f t="shared" si="11"/>
        <v>0</v>
      </c>
      <c r="M51" s="58">
        <f t="shared" si="11"/>
        <v>26471856</v>
      </c>
      <c r="N51" s="58">
        <f t="shared" si="11"/>
        <v>4039113</v>
      </c>
      <c r="O51" s="58">
        <f t="shared" si="11"/>
        <v>0</v>
      </c>
      <c r="P51" s="58">
        <f t="shared" si="11"/>
        <v>0</v>
      </c>
      <c r="Q51" s="58">
        <f t="shared" si="11"/>
        <v>0</v>
      </c>
      <c r="R51" s="58">
        <f t="shared" si="11"/>
        <v>21606404</v>
      </c>
      <c r="S51" s="58">
        <f t="shared" si="11"/>
        <v>52117373</v>
      </c>
      <c r="T51" s="148">
        <f t="shared" si="1"/>
        <v>4.199282148550639</v>
      </c>
      <c r="U51" s="147">
        <f t="shared" si="3"/>
      </c>
      <c r="V51" s="102">
        <f>IF(OR(S51&lt;&gt;SUM(M51:R51),S51&lt;&gt;SUM(S52:S56),S51&lt;&gt;H51-SUM(J51:L51)),"SAI","")</f>
      </c>
      <c r="W51" s="51">
        <v>1</v>
      </c>
    </row>
    <row r="52" spans="1:23" ht="15.75" customHeight="1">
      <c r="A52" s="73">
        <v>1</v>
      </c>
      <c r="B52" s="115" t="s">
        <v>84</v>
      </c>
      <c r="C52" s="62">
        <v>2222623</v>
      </c>
      <c r="D52" s="79">
        <v>2221823</v>
      </c>
      <c r="E52" s="79">
        <v>800</v>
      </c>
      <c r="F52" s="79"/>
      <c r="G52" s="78"/>
      <c r="H52" s="83">
        <v>2222623</v>
      </c>
      <c r="I52" s="83">
        <v>1159881</v>
      </c>
      <c r="J52" s="79">
        <v>800</v>
      </c>
      <c r="K52" s="79"/>
      <c r="L52" s="79"/>
      <c r="M52" s="79">
        <v>1159081</v>
      </c>
      <c r="N52" s="79"/>
      <c r="O52" s="79"/>
      <c r="P52" s="79"/>
      <c r="Q52" s="79"/>
      <c r="R52" s="79">
        <v>1062742</v>
      </c>
      <c r="S52" s="66">
        <v>2221823</v>
      </c>
      <c r="T52" s="120">
        <f t="shared" si="1"/>
        <v>0.06897259287806248</v>
      </c>
      <c r="U52" s="147">
        <f t="shared" si="3"/>
      </c>
      <c r="V52" s="102">
        <f t="shared" si="7"/>
      </c>
      <c r="W52" s="51"/>
    </row>
    <row r="53" spans="1:23" ht="15.75" customHeight="1">
      <c r="A53" s="84">
        <v>2</v>
      </c>
      <c r="B53" s="68" t="s">
        <v>85</v>
      </c>
      <c r="C53" s="65">
        <v>11289348</v>
      </c>
      <c r="D53" s="79">
        <v>9876371</v>
      </c>
      <c r="E53" s="79">
        <v>1412977</v>
      </c>
      <c r="F53" s="79"/>
      <c r="G53" s="79"/>
      <c r="H53" s="83">
        <v>11289348</v>
      </c>
      <c r="I53" s="83">
        <v>6742711</v>
      </c>
      <c r="J53" s="79">
        <v>206219</v>
      </c>
      <c r="K53" s="79">
        <v>19944</v>
      </c>
      <c r="L53" s="79"/>
      <c r="M53" s="79">
        <v>6216548</v>
      </c>
      <c r="N53" s="79">
        <v>300000</v>
      </c>
      <c r="O53" s="79"/>
      <c r="P53" s="79"/>
      <c r="Q53" s="79"/>
      <c r="R53" s="79">
        <v>4546637</v>
      </c>
      <c r="S53" s="79">
        <v>11063185</v>
      </c>
      <c r="T53" s="120">
        <f t="shared" si="1"/>
        <v>3.354184985831367</v>
      </c>
      <c r="U53" s="147">
        <f t="shared" si="3"/>
      </c>
      <c r="V53" s="102">
        <f t="shared" si="7"/>
      </c>
      <c r="W53" s="51"/>
    </row>
    <row r="54" spans="1:23" ht="15.75" customHeight="1">
      <c r="A54" s="73">
        <v>3</v>
      </c>
      <c r="B54" s="68" t="s">
        <v>93</v>
      </c>
      <c r="C54" s="65">
        <v>18072440</v>
      </c>
      <c r="D54" s="79">
        <v>14549765</v>
      </c>
      <c r="E54" s="79">
        <v>3522675</v>
      </c>
      <c r="F54" s="79"/>
      <c r="G54" s="79">
        <v>1028240</v>
      </c>
      <c r="H54" s="83">
        <v>18072440</v>
      </c>
      <c r="I54" s="83">
        <v>13472799</v>
      </c>
      <c r="J54" s="79">
        <v>279280</v>
      </c>
      <c r="K54" s="79"/>
      <c r="L54" s="79"/>
      <c r="M54" s="79">
        <v>9905606</v>
      </c>
      <c r="N54" s="79">
        <v>3287913</v>
      </c>
      <c r="O54" s="79"/>
      <c r="P54" s="79"/>
      <c r="Q54" s="79"/>
      <c r="R54" s="79">
        <v>4599641</v>
      </c>
      <c r="S54" s="79">
        <v>17793160</v>
      </c>
      <c r="T54" s="120">
        <f t="shared" si="1"/>
        <v>2.0729174390562792</v>
      </c>
      <c r="U54" s="147">
        <f>IF(SUM(D54:E54)=SUM(F54,H54),"","lệch "&amp;SUM(D54:E54)-SUM(F54,H54))</f>
      </c>
      <c r="V54" s="102">
        <f t="shared" si="7"/>
      </c>
      <c r="W54" s="51"/>
    </row>
    <row r="55" spans="1:23" ht="15.75" customHeight="1">
      <c r="A55" s="84">
        <v>4</v>
      </c>
      <c r="B55" s="68" t="s">
        <v>127</v>
      </c>
      <c r="C55" s="65">
        <v>3653011</v>
      </c>
      <c r="D55" s="79">
        <v>2934692</v>
      </c>
      <c r="E55" s="79">
        <v>718319</v>
      </c>
      <c r="F55" s="79"/>
      <c r="G55" s="79"/>
      <c r="H55" s="83">
        <v>3653011</v>
      </c>
      <c r="I55" s="83">
        <v>2545839</v>
      </c>
      <c r="J55" s="79">
        <v>145902</v>
      </c>
      <c r="K55" s="79"/>
      <c r="L55" s="79"/>
      <c r="M55" s="79">
        <v>2399937</v>
      </c>
      <c r="N55" s="79"/>
      <c r="O55" s="79"/>
      <c r="P55" s="79"/>
      <c r="Q55" s="79"/>
      <c r="R55" s="79">
        <v>1107172</v>
      </c>
      <c r="S55" s="79">
        <v>3507109</v>
      </c>
      <c r="T55" s="120">
        <f t="shared" si="1"/>
        <v>5.730998700232026</v>
      </c>
      <c r="U55" s="147">
        <f>IF(SUM(D55:E55)=SUM(F55,H55),"","lệch "&amp;SUM(D55:E55)-SUM(F55,H55))</f>
      </c>
      <c r="V55" s="102">
        <f t="shared" si="7"/>
      </c>
      <c r="W55" s="51"/>
    </row>
    <row r="56" spans="1:23" ht="15.75" customHeight="1">
      <c r="A56" s="73">
        <v>5</v>
      </c>
      <c r="B56" s="68" t="s">
        <v>140</v>
      </c>
      <c r="C56" s="65">
        <v>18223054</v>
      </c>
      <c r="D56" s="79">
        <v>12616546</v>
      </c>
      <c r="E56" s="79">
        <v>5606508</v>
      </c>
      <c r="F56" s="79">
        <v>5700</v>
      </c>
      <c r="G56" s="79"/>
      <c r="H56" s="83">
        <v>18217354</v>
      </c>
      <c r="I56" s="83">
        <v>7927142</v>
      </c>
      <c r="J56" s="79">
        <v>480383</v>
      </c>
      <c r="K56" s="79">
        <v>204875</v>
      </c>
      <c r="L56" s="79"/>
      <c r="M56" s="79">
        <v>6790684</v>
      </c>
      <c r="N56" s="79">
        <v>451200</v>
      </c>
      <c r="O56" s="79"/>
      <c r="P56" s="79"/>
      <c r="Q56" s="79"/>
      <c r="R56" s="79">
        <v>10290212</v>
      </c>
      <c r="S56" s="79">
        <v>17532096</v>
      </c>
      <c r="T56" s="120">
        <f t="shared" si="1"/>
        <v>8.64445218718171</v>
      </c>
      <c r="U56" s="147">
        <f>IF(SUM(D56:E56)=SUM(F56,H56),"","lệch "&amp;SUM(D56:E56)-SUM(F56,H56))</f>
      </c>
      <c r="V56" s="102">
        <f t="shared" si="7"/>
      </c>
      <c r="W56" s="51"/>
    </row>
    <row r="57" spans="1:23" ht="15.75" customHeight="1">
      <c r="A57" s="57" t="s">
        <v>87</v>
      </c>
      <c r="B57" s="113" t="s">
        <v>88</v>
      </c>
      <c r="C57" s="72">
        <f>D57+E57</f>
        <v>27484725</v>
      </c>
      <c r="D57" s="58">
        <f>+SUM(D58:D61)</f>
        <v>20203349</v>
      </c>
      <c r="E57" s="58">
        <f>+SUM(E58:E61)</f>
        <v>7281376</v>
      </c>
      <c r="F57" s="58">
        <f>+SUM(F58:F61)</f>
        <v>159814</v>
      </c>
      <c r="G57" s="58">
        <f>+SUM(G58:G61)</f>
        <v>0</v>
      </c>
      <c r="H57" s="58">
        <f>+I57+R57</f>
        <v>27324911</v>
      </c>
      <c r="I57" s="58">
        <f aca="true" t="shared" si="12" ref="I57:S57">+SUM(I58:I61)</f>
        <v>14341147</v>
      </c>
      <c r="J57" s="58">
        <f t="shared" si="12"/>
        <v>2593126</v>
      </c>
      <c r="K57" s="58">
        <f t="shared" si="12"/>
        <v>98950</v>
      </c>
      <c r="L57" s="58">
        <f t="shared" si="12"/>
        <v>0</v>
      </c>
      <c r="M57" s="58">
        <f t="shared" si="12"/>
        <v>11649070</v>
      </c>
      <c r="N57" s="58">
        <f t="shared" si="12"/>
        <v>1</v>
      </c>
      <c r="O57" s="58">
        <f t="shared" si="12"/>
        <v>0</v>
      </c>
      <c r="P57" s="58">
        <f t="shared" si="12"/>
        <v>0</v>
      </c>
      <c r="Q57" s="58">
        <f t="shared" si="12"/>
        <v>0</v>
      </c>
      <c r="R57" s="58">
        <f t="shared" si="12"/>
        <v>12983764</v>
      </c>
      <c r="S57" s="58">
        <f t="shared" si="12"/>
        <v>24632835</v>
      </c>
      <c r="T57" s="148">
        <f t="shared" si="1"/>
        <v>18.771692389737026</v>
      </c>
      <c r="U57" s="147">
        <f t="shared" si="3"/>
      </c>
      <c r="V57" s="102">
        <f>IF(OR(S57&lt;&gt;SUM(M57:R57),S57&lt;&gt;SUM(S58:S61),S57&lt;&gt;H57-SUM(J57:L57)),"SAI","")</f>
      </c>
      <c r="W57" s="51">
        <v>1</v>
      </c>
    </row>
    <row r="58" spans="1:23" ht="15.75" customHeight="1">
      <c r="A58" s="73">
        <v>1</v>
      </c>
      <c r="B58" s="115" t="s">
        <v>58</v>
      </c>
      <c r="C58" s="74">
        <v>2563761</v>
      </c>
      <c r="D58" s="76">
        <v>579517</v>
      </c>
      <c r="E58" s="76">
        <v>1984244</v>
      </c>
      <c r="F58" s="76">
        <v>0</v>
      </c>
      <c r="G58" s="76">
        <v>0</v>
      </c>
      <c r="H58" s="64">
        <v>2563761</v>
      </c>
      <c r="I58" s="64">
        <v>2479071</v>
      </c>
      <c r="J58" s="76">
        <v>1871978</v>
      </c>
      <c r="K58" s="76">
        <v>0</v>
      </c>
      <c r="L58" s="76">
        <v>0</v>
      </c>
      <c r="M58" s="76">
        <v>607093</v>
      </c>
      <c r="N58" s="76">
        <v>0</v>
      </c>
      <c r="O58" s="76">
        <v>0</v>
      </c>
      <c r="P58" s="76">
        <v>0</v>
      </c>
      <c r="Q58" s="76">
        <v>0</v>
      </c>
      <c r="R58" s="76">
        <v>84690</v>
      </c>
      <c r="S58" s="79">
        <v>691783</v>
      </c>
      <c r="T58" s="120">
        <f t="shared" si="1"/>
        <v>75.51127014918089</v>
      </c>
      <c r="U58" s="147">
        <f t="shared" si="3"/>
      </c>
      <c r="V58" s="102">
        <f t="shared" si="7"/>
      </c>
      <c r="W58" s="51"/>
    </row>
    <row r="59" spans="1:23" ht="15.75" customHeight="1">
      <c r="A59" s="82">
        <v>2</v>
      </c>
      <c r="B59" s="115" t="s">
        <v>146</v>
      </c>
      <c r="C59" s="74">
        <v>9179446</v>
      </c>
      <c r="D59" s="76">
        <v>6523853</v>
      </c>
      <c r="E59" s="76">
        <v>2655593</v>
      </c>
      <c r="F59" s="76">
        <v>0</v>
      </c>
      <c r="G59" s="76">
        <v>0</v>
      </c>
      <c r="H59" s="64">
        <v>9179446</v>
      </c>
      <c r="I59" s="64">
        <v>4562120</v>
      </c>
      <c r="J59" s="76">
        <v>409753</v>
      </c>
      <c r="K59" s="76">
        <v>0</v>
      </c>
      <c r="L59" s="76">
        <v>0</v>
      </c>
      <c r="M59" s="76">
        <v>4152367</v>
      </c>
      <c r="N59" s="76">
        <v>0</v>
      </c>
      <c r="O59" s="76">
        <v>0</v>
      </c>
      <c r="P59" s="76">
        <v>0</v>
      </c>
      <c r="Q59" s="76">
        <v>0</v>
      </c>
      <c r="R59" s="76">
        <v>4617326</v>
      </c>
      <c r="S59" s="79">
        <v>8769693</v>
      </c>
      <c r="T59" s="120">
        <f t="shared" si="1"/>
        <v>8.981635730756754</v>
      </c>
      <c r="U59" s="147">
        <f>IF(SUM(D59:E59)=SUM(F59,H59),"","lệch "&amp;SUM(D59:E59)-SUM(F59,H59))</f>
      </c>
      <c r="V59" s="102">
        <f t="shared" si="7"/>
      </c>
      <c r="W59" s="51"/>
    </row>
    <row r="60" spans="1:23" ht="15.75" customHeight="1">
      <c r="A60" s="73">
        <v>3</v>
      </c>
      <c r="B60" s="115" t="s">
        <v>150</v>
      </c>
      <c r="C60" s="74">
        <v>9900565</v>
      </c>
      <c r="D60" s="76">
        <v>7724962</v>
      </c>
      <c r="E60" s="76">
        <v>2175603</v>
      </c>
      <c r="F60" s="76">
        <v>159814</v>
      </c>
      <c r="G60" s="76">
        <v>0</v>
      </c>
      <c r="H60" s="64">
        <v>9740751</v>
      </c>
      <c r="I60" s="64">
        <v>5295352</v>
      </c>
      <c r="J60" s="76">
        <v>166902</v>
      </c>
      <c r="K60" s="76">
        <v>98950</v>
      </c>
      <c r="L60" s="76">
        <v>0</v>
      </c>
      <c r="M60" s="76">
        <v>5029500</v>
      </c>
      <c r="N60" s="76">
        <v>0</v>
      </c>
      <c r="O60" s="76">
        <v>0</v>
      </c>
      <c r="P60" s="76">
        <v>0</v>
      </c>
      <c r="Q60" s="76">
        <v>0</v>
      </c>
      <c r="R60" s="76">
        <v>4445399</v>
      </c>
      <c r="S60" s="79">
        <v>9474899</v>
      </c>
      <c r="T60" s="120">
        <f t="shared" si="1"/>
        <v>5.020478336473194</v>
      </c>
      <c r="U60" s="147"/>
      <c r="V60" s="102">
        <f t="shared" si="7"/>
      </c>
      <c r="W60" s="51"/>
    </row>
    <row r="61" spans="1:23" ht="15.75" customHeight="1">
      <c r="A61" s="82">
        <v>4</v>
      </c>
      <c r="B61" s="115" t="s">
        <v>78</v>
      </c>
      <c r="C61" s="74">
        <v>5840953</v>
      </c>
      <c r="D61" s="76">
        <v>5375017</v>
      </c>
      <c r="E61" s="76">
        <v>465936</v>
      </c>
      <c r="F61" s="76">
        <v>0</v>
      </c>
      <c r="G61" s="76">
        <v>0</v>
      </c>
      <c r="H61" s="64">
        <v>5840953</v>
      </c>
      <c r="I61" s="64">
        <v>2004604</v>
      </c>
      <c r="J61" s="76">
        <v>144493</v>
      </c>
      <c r="K61" s="76">
        <v>0</v>
      </c>
      <c r="L61" s="76">
        <v>0</v>
      </c>
      <c r="M61" s="76">
        <v>1860110</v>
      </c>
      <c r="N61" s="76">
        <v>1</v>
      </c>
      <c r="O61" s="76">
        <v>0</v>
      </c>
      <c r="P61" s="76">
        <v>0</v>
      </c>
      <c r="Q61" s="76">
        <v>0</v>
      </c>
      <c r="R61" s="76">
        <v>3836349</v>
      </c>
      <c r="S61" s="79">
        <v>5696460</v>
      </c>
      <c r="T61" s="120">
        <f t="shared" si="1"/>
        <v>7.208057052664765</v>
      </c>
      <c r="U61" s="147">
        <f>IF(SUM(D61:E61)=SUM(F61,H61),"","lệch "&amp;SUM(D61:E61)-SUM(F61,H61))</f>
      </c>
      <c r="V61" s="102">
        <f t="shared" si="7"/>
      </c>
      <c r="W61" s="51"/>
    </row>
    <row r="62" spans="1:23" ht="15.75" customHeight="1">
      <c r="A62" s="57" t="s">
        <v>89</v>
      </c>
      <c r="B62" s="113" t="s">
        <v>90</v>
      </c>
      <c r="C62" s="87">
        <f>D62+E62</f>
        <v>17934211</v>
      </c>
      <c r="D62" s="58">
        <f aca="true" t="shared" si="13" ref="D62:R62">+SUM(D63:D66)</f>
        <v>15680998</v>
      </c>
      <c r="E62" s="58">
        <f t="shared" si="13"/>
        <v>2253213</v>
      </c>
      <c r="F62" s="58">
        <f t="shared" si="13"/>
        <v>10400</v>
      </c>
      <c r="G62" s="58">
        <f t="shared" si="13"/>
        <v>0</v>
      </c>
      <c r="H62" s="58">
        <f t="shared" si="13"/>
        <v>17923811</v>
      </c>
      <c r="I62" s="58">
        <f t="shared" si="13"/>
        <v>4940536</v>
      </c>
      <c r="J62" s="58">
        <f t="shared" si="13"/>
        <v>1293739</v>
      </c>
      <c r="K62" s="58">
        <f t="shared" si="13"/>
        <v>56305</v>
      </c>
      <c r="L62" s="58">
        <f t="shared" si="13"/>
        <v>0</v>
      </c>
      <c r="M62" s="58">
        <f t="shared" si="13"/>
        <v>3214792</v>
      </c>
      <c r="N62" s="58">
        <f t="shared" si="13"/>
        <v>375700</v>
      </c>
      <c r="O62" s="58">
        <f t="shared" si="13"/>
        <v>0</v>
      </c>
      <c r="P62" s="58">
        <f t="shared" si="13"/>
        <v>0</v>
      </c>
      <c r="Q62" s="58">
        <f t="shared" si="13"/>
        <v>0</v>
      </c>
      <c r="R62" s="58">
        <f t="shared" si="13"/>
        <v>12983275</v>
      </c>
      <c r="S62" s="89">
        <f>+R62+Q62+P62+O62+N62+M62</f>
        <v>16573767</v>
      </c>
      <c r="T62" s="148">
        <f t="shared" si="1"/>
        <v>27.3258609996972</v>
      </c>
      <c r="U62" s="147">
        <f t="shared" si="3"/>
      </c>
      <c r="V62" s="102">
        <f>IF(OR(S62&lt;&gt;SUM(M62:R62),S62&lt;&gt;SUM(S63:S66),S62&lt;&gt;H62-SUM(J62:L62)),"SAI","")</f>
      </c>
      <c r="W62" s="51">
        <v>1</v>
      </c>
    </row>
    <row r="63" spans="1:23" ht="15.75" customHeight="1">
      <c r="A63" s="73">
        <v>1</v>
      </c>
      <c r="B63" s="61" t="s">
        <v>91</v>
      </c>
      <c r="C63" s="62">
        <v>798269</v>
      </c>
      <c r="D63" s="78">
        <v>745919</v>
      </c>
      <c r="E63" s="78">
        <v>52350</v>
      </c>
      <c r="F63" s="78">
        <v>10400</v>
      </c>
      <c r="G63" s="78">
        <v>0</v>
      </c>
      <c r="H63" s="90">
        <v>787869</v>
      </c>
      <c r="I63" s="90">
        <v>686240</v>
      </c>
      <c r="J63" s="78">
        <v>25340</v>
      </c>
      <c r="K63" s="78">
        <v>0</v>
      </c>
      <c r="L63" s="78">
        <v>0</v>
      </c>
      <c r="M63" s="78">
        <v>660900</v>
      </c>
      <c r="N63" s="78">
        <v>0</v>
      </c>
      <c r="O63" s="78">
        <v>0</v>
      </c>
      <c r="P63" s="78">
        <v>0</v>
      </c>
      <c r="Q63" s="78">
        <v>0</v>
      </c>
      <c r="R63" s="78">
        <v>101629</v>
      </c>
      <c r="S63" s="66">
        <v>762529</v>
      </c>
      <c r="T63" s="120">
        <f t="shared" si="1"/>
        <v>3.692585684308697</v>
      </c>
      <c r="U63" s="147">
        <f t="shared" si="3"/>
      </c>
      <c r="V63" s="102">
        <f t="shared" si="7"/>
      </c>
      <c r="W63" s="51"/>
    </row>
    <row r="64" spans="1:23" ht="15.75" customHeight="1">
      <c r="A64" s="84">
        <v>2</v>
      </c>
      <c r="B64" s="68" t="s">
        <v>92</v>
      </c>
      <c r="C64" s="65">
        <v>7730539</v>
      </c>
      <c r="D64" s="79">
        <v>7234734</v>
      </c>
      <c r="E64" s="79">
        <v>495805</v>
      </c>
      <c r="F64" s="79">
        <v>0</v>
      </c>
      <c r="G64" s="79">
        <v>0</v>
      </c>
      <c r="H64" s="64">
        <v>7730539</v>
      </c>
      <c r="I64" s="64">
        <v>1557986</v>
      </c>
      <c r="J64" s="79">
        <v>156225</v>
      </c>
      <c r="K64" s="79">
        <v>0</v>
      </c>
      <c r="L64" s="79">
        <v>0</v>
      </c>
      <c r="M64" s="79">
        <v>1026061</v>
      </c>
      <c r="N64" s="79">
        <v>375700</v>
      </c>
      <c r="O64" s="79">
        <v>0</v>
      </c>
      <c r="P64" s="79">
        <v>0</v>
      </c>
      <c r="Q64" s="79">
        <v>0</v>
      </c>
      <c r="R64" s="79">
        <v>6172553</v>
      </c>
      <c r="S64" s="79">
        <v>7574314</v>
      </c>
      <c r="T64" s="120">
        <f t="shared" si="1"/>
        <v>10.02736866698417</v>
      </c>
      <c r="U64" s="147">
        <f t="shared" si="3"/>
      </c>
      <c r="V64" s="102">
        <f t="shared" si="7"/>
      </c>
      <c r="W64" s="51"/>
    </row>
    <row r="65" spans="1:23" ht="17.25" customHeight="1">
      <c r="A65" s="84">
        <v>4</v>
      </c>
      <c r="B65" s="68" t="s">
        <v>125</v>
      </c>
      <c r="C65" s="65">
        <v>4782245</v>
      </c>
      <c r="D65" s="79">
        <v>3724934</v>
      </c>
      <c r="E65" s="79">
        <v>1057311</v>
      </c>
      <c r="F65" s="79">
        <v>0</v>
      </c>
      <c r="G65" s="79">
        <v>0</v>
      </c>
      <c r="H65" s="64">
        <v>4782245</v>
      </c>
      <c r="I65" s="64">
        <v>1619333</v>
      </c>
      <c r="J65" s="79">
        <v>1000862</v>
      </c>
      <c r="K65" s="79">
        <v>56305</v>
      </c>
      <c r="L65" s="79">
        <v>0</v>
      </c>
      <c r="M65" s="79">
        <v>562166</v>
      </c>
      <c r="N65" s="79">
        <v>0</v>
      </c>
      <c r="O65" s="79">
        <v>0</v>
      </c>
      <c r="P65" s="79">
        <v>0</v>
      </c>
      <c r="Q65" s="79">
        <v>0</v>
      </c>
      <c r="R65" s="79">
        <v>3162912</v>
      </c>
      <c r="S65" s="79">
        <v>3725078</v>
      </c>
      <c r="T65" s="120">
        <f t="shared" si="1"/>
        <v>65.28410154057256</v>
      </c>
      <c r="U65" s="147">
        <f t="shared" si="3"/>
      </c>
      <c r="V65" s="102">
        <f t="shared" si="7"/>
      </c>
      <c r="W65" s="51"/>
    </row>
    <row r="66" spans="1:23" ht="17.25" customHeight="1">
      <c r="A66" s="73">
        <v>5</v>
      </c>
      <c r="B66" s="68" t="s">
        <v>94</v>
      </c>
      <c r="C66" s="69">
        <v>4623158</v>
      </c>
      <c r="D66" s="81">
        <v>3975411</v>
      </c>
      <c r="E66" s="81">
        <v>647747</v>
      </c>
      <c r="F66" s="81">
        <v>0</v>
      </c>
      <c r="G66" s="81">
        <v>0</v>
      </c>
      <c r="H66" s="88">
        <v>4623158</v>
      </c>
      <c r="I66" s="88">
        <v>1076977</v>
      </c>
      <c r="J66" s="81">
        <v>111312</v>
      </c>
      <c r="K66" s="81">
        <v>0</v>
      </c>
      <c r="L66" s="81">
        <v>0</v>
      </c>
      <c r="M66" s="81">
        <v>965665</v>
      </c>
      <c r="N66" s="81">
        <v>0</v>
      </c>
      <c r="O66" s="81">
        <v>0</v>
      </c>
      <c r="P66" s="81">
        <v>0</v>
      </c>
      <c r="Q66" s="81">
        <v>0</v>
      </c>
      <c r="R66" s="81">
        <v>3546181</v>
      </c>
      <c r="S66" s="85">
        <v>4511846</v>
      </c>
      <c r="T66" s="120">
        <f t="shared" si="1"/>
        <v>10.335596767618993</v>
      </c>
      <c r="U66" s="147">
        <f t="shared" si="3"/>
      </c>
      <c r="V66" s="102">
        <f t="shared" si="7"/>
      </c>
      <c r="W66" s="51"/>
    </row>
    <row r="67" spans="1:23" ht="17.25" customHeight="1">
      <c r="A67" s="57" t="s">
        <v>95</v>
      </c>
      <c r="B67" s="113" t="s">
        <v>96</v>
      </c>
      <c r="C67" s="72">
        <f>D67+E67</f>
        <v>271710838</v>
      </c>
      <c r="D67" s="58">
        <f>+SUM(D68:D72)</f>
        <v>121965918</v>
      </c>
      <c r="E67" s="58">
        <f>+SUM(E68:E72)</f>
        <v>149744920</v>
      </c>
      <c r="F67" s="58">
        <f>+SUM(F68:F72)</f>
        <v>9257125</v>
      </c>
      <c r="G67" s="58">
        <f>+SUM(G68:G72)</f>
        <v>0</v>
      </c>
      <c r="H67" s="58">
        <f>+I67+R67</f>
        <v>262453713</v>
      </c>
      <c r="I67" s="58">
        <f>+J67+K67+M67+N67+O67+P67+Q67+L67</f>
        <v>46553988</v>
      </c>
      <c r="J67" s="58">
        <f aca="true" t="shared" si="14" ref="J67:R67">+SUM(J68:J72)</f>
        <v>933646</v>
      </c>
      <c r="K67" s="58">
        <f t="shared" si="14"/>
        <v>0</v>
      </c>
      <c r="L67" s="58">
        <f t="shared" si="14"/>
        <v>0</v>
      </c>
      <c r="M67" s="58">
        <f t="shared" si="14"/>
        <v>43971045</v>
      </c>
      <c r="N67" s="58">
        <f t="shared" si="14"/>
        <v>1642147</v>
      </c>
      <c r="O67" s="58">
        <f t="shared" si="14"/>
        <v>7150</v>
      </c>
      <c r="P67" s="58">
        <f t="shared" si="14"/>
        <v>0</v>
      </c>
      <c r="Q67" s="58">
        <f t="shared" si="14"/>
        <v>0</v>
      </c>
      <c r="R67" s="58">
        <f t="shared" si="14"/>
        <v>215899725</v>
      </c>
      <c r="S67" s="89">
        <f>+R67+Q67+P67+O67+N67+M67</f>
        <v>261520067</v>
      </c>
      <c r="T67" s="148">
        <f t="shared" si="1"/>
        <v>2.005512395629779</v>
      </c>
      <c r="U67" s="147">
        <f t="shared" si="3"/>
      </c>
      <c r="V67" s="102">
        <f>IF(OR(S67&lt;&gt;SUM(M67:R67),S67&lt;&gt;SUM(S68:S72),S67&lt;&gt;H67-SUM(J67:L67)),"SAI","")</f>
      </c>
      <c r="W67" s="51">
        <v>1</v>
      </c>
    </row>
    <row r="68" spans="1:23" ht="17.25" customHeight="1">
      <c r="A68" s="60">
        <v>1</v>
      </c>
      <c r="B68" s="115" t="s">
        <v>97</v>
      </c>
      <c r="C68" s="74">
        <v>226610608</v>
      </c>
      <c r="D68" s="78">
        <v>77575701</v>
      </c>
      <c r="E68" s="78">
        <v>149034907</v>
      </c>
      <c r="F68" s="78">
        <v>9256625</v>
      </c>
      <c r="G68" s="78">
        <v>0</v>
      </c>
      <c r="H68" s="83">
        <v>217353983</v>
      </c>
      <c r="I68" s="83">
        <v>8114630</v>
      </c>
      <c r="J68" s="78">
        <v>380646</v>
      </c>
      <c r="K68" s="78">
        <v>0</v>
      </c>
      <c r="L68" s="78">
        <v>0</v>
      </c>
      <c r="M68" s="78">
        <v>7733984</v>
      </c>
      <c r="N68" s="78">
        <v>0</v>
      </c>
      <c r="O68" s="78">
        <v>0</v>
      </c>
      <c r="P68" s="78">
        <v>0</v>
      </c>
      <c r="Q68" s="78">
        <v>0</v>
      </c>
      <c r="R68" s="78">
        <v>209239353</v>
      </c>
      <c r="S68" s="66">
        <v>216973337</v>
      </c>
      <c r="T68" s="120">
        <f t="shared" si="1"/>
        <v>4.690860827912055</v>
      </c>
      <c r="U68" s="147">
        <f t="shared" si="3"/>
      </c>
      <c r="V68" s="102">
        <f t="shared" si="7"/>
      </c>
      <c r="W68" s="51"/>
    </row>
    <row r="69" spans="1:23" ht="17.25" customHeight="1">
      <c r="A69" s="67">
        <v>2</v>
      </c>
      <c r="B69" s="68" t="s">
        <v>98</v>
      </c>
      <c r="C69" s="65">
        <v>5185407</v>
      </c>
      <c r="D69" s="79">
        <v>4948797</v>
      </c>
      <c r="E69" s="79">
        <v>236610</v>
      </c>
      <c r="F69" s="79">
        <v>0</v>
      </c>
      <c r="G69" s="79">
        <v>0</v>
      </c>
      <c r="H69" s="64">
        <v>5185407</v>
      </c>
      <c r="I69" s="64">
        <v>2499123</v>
      </c>
      <c r="J69" s="79">
        <v>162437</v>
      </c>
      <c r="K69" s="79">
        <v>0</v>
      </c>
      <c r="L69" s="79">
        <v>0</v>
      </c>
      <c r="M69" s="79">
        <v>2012866</v>
      </c>
      <c r="N69" s="79">
        <v>323820</v>
      </c>
      <c r="O69" s="79">
        <v>0</v>
      </c>
      <c r="P69" s="79">
        <v>0</v>
      </c>
      <c r="Q69" s="79">
        <v>0</v>
      </c>
      <c r="R69" s="79">
        <v>2686284</v>
      </c>
      <c r="S69" s="79">
        <v>5022970</v>
      </c>
      <c r="T69" s="120">
        <f t="shared" si="1"/>
        <v>6.499760115848639</v>
      </c>
      <c r="U69" s="147">
        <f t="shared" si="3"/>
      </c>
      <c r="V69" s="102">
        <f t="shared" si="7"/>
      </c>
      <c r="W69" s="51"/>
    </row>
    <row r="70" spans="1:23" ht="17.25" customHeight="1">
      <c r="A70" s="60">
        <v>3</v>
      </c>
      <c r="B70" s="68" t="s">
        <v>99</v>
      </c>
      <c r="C70" s="65">
        <v>1940141</v>
      </c>
      <c r="D70" s="79">
        <v>1908364</v>
      </c>
      <c r="E70" s="79">
        <v>31777</v>
      </c>
      <c r="F70" s="79">
        <v>0</v>
      </c>
      <c r="G70" s="79">
        <v>0</v>
      </c>
      <c r="H70" s="64">
        <v>1940141</v>
      </c>
      <c r="I70" s="64">
        <v>1569166</v>
      </c>
      <c r="J70" s="79">
        <v>25150</v>
      </c>
      <c r="K70" s="79">
        <v>0</v>
      </c>
      <c r="L70" s="79">
        <v>0</v>
      </c>
      <c r="M70" s="79">
        <v>225689</v>
      </c>
      <c r="N70" s="79">
        <v>1318327</v>
      </c>
      <c r="O70" s="79">
        <v>0</v>
      </c>
      <c r="P70" s="79">
        <v>0</v>
      </c>
      <c r="Q70" s="79">
        <v>0</v>
      </c>
      <c r="R70" s="79">
        <v>370975</v>
      </c>
      <c r="S70" s="79">
        <v>1914991</v>
      </c>
      <c r="T70" s="120">
        <f t="shared" si="1"/>
        <v>1.6027622316568166</v>
      </c>
      <c r="U70" s="147">
        <f>IF(SUM(D70:E70)=SUM(F70,H70),"","lệch "&amp;SUM(D70:E70)-SUM(F70,H70))</f>
      </c>
      <c r="V70" s="102">
        <f t="shared" si="7"/>
      </c>
      <c r="W70" s="51"/>
    </row>
    <row r="71" spans="1:23" ht="15.75" customHeight="1">
      <c r="A71" s="67">
        <v>4</v>
      </c>
      <c r="B71" s="68" t="s">
        <v>100</v>
      </c>
      <c r="C71" s="65">
        <v>1512513</v>
      </c>
      <c r="D71" s="79">
        <v>1302486</v>
      </c>
      <c r="E71" s="79">
        <v>210027</v>
      </c>
      <c r="F71" s="79">
        <v>0</v>
      </c>
      <c r="G71" s="79">
        <v>0</v>
      </c>
      <c r="H71" s="64">
        <v>1512513</v>
      </c>
      <c r="I71" s="64">
        <v>612605</v>
      </c>
      <c r="J71" s="79">
        <v>350863</v>
      </c>
      <c r="K71" s="79">
        <v>0</v>
      </c>
      <c r="L71" s="79">
        <v>0</v>
      </c>
      <c r="M71" s="79">
        <v>261742</v>
      </c>
      <c r="N71" s="79">
        <v>0</v>
      </c>
      <c r="O71" s="79">
        <v>0</v>
      </c>
      <c r="P71" s="79">
        <v>0</v>
      </c>
      <c r="Q71" s="79">
        <v>0</v>
      </c>
      <c r="R71" s="79">
        <v>899908</v>
      </c>
      <c r="S71" s="79">
        <v>1161650</v>
      </c>
      <c r="T71" s="120">
        <f t="shared" si="1"/>
        <v>57.27393671289004</v>
      </c>
      <c r="U71" s="147"/>
      <c r="V71" s="102">
        <f t="shared" si="7"/>
      </c>
      <c r="W71" s="51"/>
    </row>
    <row r="72" spans="1:23" ht="15.75" customHeight="1">
      <c r="A72" s="60">
        <v>5</v>
      </c>
      <c r="B72" s="68" t="s">
        <v>52</v>
      </c>
      <c r="C72" s="65">
        <v>36462169</v>
      </c>
      <c r="D72" s="79">
        <v>36230570</v>
      </c>
      <c r="E72" s="79">
        <v>231599</v>
      </c>
      <c r="F72" s="79">
        <v>500</v>
      </c>
      <c r="G72" s="79">
        <v>0</v>
      </c>
      <c r="H72" s="64">
        <v>36461669</v>
      </c>
      <c r="I72" s="64">
        <v>33758464</v>
      </c>
      <c r="J72" s="79">
        <v>14550</v>
      </c>
      <c r="K72" s="79">
        <v>0</v>
      </c>
      <c r="L72" s="79">
        <v>0</v>
      </c>
      <c r="M72" s="79">
        <v>33736764</v>
      </c>
      <c r="N72" s="79">
        <v>0</v>
      </c>
      <c r="O72" s="79">
        <v>7150</v>
      </c>
      <c r="P72" s="79">
        <v>0</v>
      </c>
      <c r="Q72" s="79">
        <v>0</v>
      </c>
      <c r="R72" s="79">
        <v>2703205</v>
      </c>
      <c r="S72" s="79">
        <v>36447119</v>
      </c>
      <c r="T72" s="120">
        <f t="shared" si="1"/>
        <v>0.04310030219384389</v>
      </c>
      <c r="U72" s="147">
        <f t="shared" si="3"/>
      </c>
      <c r="V72" s="102">
        <f t="shared" si="7"/>
      </c>
      <c r="W72" s="51"/>
    </row>
    <row r="73" spans="1:23" ht="15.75" customHeight="1">
      <c r="A73" s="57" t="s">
        <v>103</v>
      </c>
      <c r="B73" s="113" t="s">
        <v>104</v>
      </c>
      <c r="C73" s="58">
        <f aca="true" t="shared" si="15" ref="C73:R73">+SUM(C74:C79)</f>
        <v>43447788</v>
      </c>
      <c r="D73" s="58">
        <f t="shared" si="15"/>
        <v>37957674</v>
      </c>
      <c r="E73" s="58">
        <f t="shared" si="15"/>
        <v>5490114</v>
      </c>
      <c r="F73" s="58">
        <f t="shared" si="15"/>
        <v>0</v>
      </c>
      <c r="G73" s="58">
        <f t="shared" si="15"/>
        <v>0</v>
      </c>
      <c r="H73" s="58">
        <f t="shared" si="15"/>
        <v>43447788</v>
      </c>
      <c r="I73" s="58">
        <f t="shared" si="15"/>
        <v>22797511</v>
      </c>
      <c r="J73" s="58">
        <f t="shared" si="15"/>
        <v>1071092</v>
      </c>
      <c r="K73" s="58">
        <f t="shared" si="15"/>
        <v>1332587</v>
      </c>
      <c r="L73" s="58">
        <f t="shared" si="15"/>
        <v>0</v>
      </c>
      <c r="M73" s="58">
        <f t="shared" si="15"/>
        <v>20374832</v>
      </c>
      <c r="N73" s="58">
        <f t="shared" si="15"/>
        <v>19000</v>
      </c>
      <c r="O73" s="58">
        <f t="shared" si="15"/>
        <v>0</v>
      </c>
      <c r="P73" s="58">
        <f t="shared" si="15"/>
        <v>0</v>
      </c>
      <c r="Q73" s="58">
        <f t="shared" si="15"/>
        <v>0</v>
      </c>
      <c r="R73" s="58">
        <f t="shared" si="15"/>
        <v>20650277</v>
      </c>
      <c r="S73" s="89">
        <f>+R73+Q73+P73+O73+N73+M73</f>
        <v>41044109</v>
      </c>
      <c r="T73" s="148">
        <f t="shared" si="1"/>
        <v>10.543602764354407</v>
      </c>
      <c r="U73" s="147">
        <f t="shared" si="3"/>
      </c>
      <c r="V73" s="102">
        <f>IF(OR(S73&lt;&gt;SUM(M73:R73),S73&lt;&gt;SUM(S74:S79),S73&lt;&gt;H73-SUM(J73:L73)),"SAI","")</f>
      </c>
      <c r="W73" s="51">
        <v>1</v>
      </c>
    </row>
    <row r="74" spans="1:23" ht="15.75" customHeight="1">
      <c r="A74" s="73">
        <v>1</v>
      </c>
      <c r="B74" s="61" t="s">
        <v>49</v>
      </c>
      <c r="C74" s="62">
        <v>9348143</v>
      </c>
      <c r="D74" s="78">
        <v>7395577</v>
      </c>
      <c r="E74" s="79">
        <v>1952566</v>
      </c>
      <c r="F74" s="79">
        <v>0</v>
      </c>
      <c r="G74" s="79">
        <v>0</v>
      </c>
      <c r="H74" s="83">
        <v>9348143</v>
      </c>
      <c r="I74" s="83">
        <v>8528043</v>
      </c>
      <c r="J74" s="79">
        <v>512634</v>
      </c>
      <c r="K74" s="79">
        <v>1331667</v>
      </c>
      <c r="L74" s="79">
        <v>0</v>
      </c>
      <c r="M74" s="79">
        <v>6683742</v>
      </c>
      <c r="N74" s="79">
        <v>0</v>
      </c>
      <c r="O74" s="79">
        <v>0</v>
      </c>
      <c r="P74" s="79">
        <v>0</v>
      </c>
      <c r="Q74" s="79">
        <v>0</v>
      </c>
      <c r="R74" s="78">
        <v>820100</v>
      </c>
      <c r="S74" s="66">
        <v>7503842</v>
      </c>
      <c r="T74" s="120">
        <f t="shared" si="1"/>
        <v>21.626309811055126</v>
      </c>
      <c r="U74" s="147">
        <f t="shared" si="3"/>
      </c>
      <c r="V74" s="102">
        <f t="shared" si="7"/>
      </c>
      <c r="W74" s="51"/>
    </row>
    <row r="75" spans="1:23" ht="15.75" customHeight="1">
      <c r="A75" s="84">
        <v>2</v>
      </c>
      <c r="B75" s="68" t="s">
        <v>126</v>
      </c>
      <c r="C75" s="65">
        <v>2044713</v>
      </c>
      <c r="D75" s="79">
        <v>1313811</v>
      </c>
      <c r="E75" s="79">
        <v>730902</v>
      </c>
      <c r="F75" s="79">
        <v>0</v>
      </c>
      <c r="G75" s="79">
        <v>0</v>
      </c>
      <c r="H75" s="64">
        <v>2044713</v>
      </c>
      <c r="I75" s="64">
        <v>1491770</v>
      </c>
      <c r="J75" s="79">
        <v>76402</v>
      </c>
      <c r="K75" s="79">
        <v>0</v>
      </c>
      <c r="L75" s="79">
        <v>0</v>
      </c>
      <c r="M75" s="79">
        <v>1415368</v>
      </c>
      <c r="N75" s="79">
        <v>0</v>
      </c>
      <c r="O75" s="79">
        <v>0</v>
      </c>
      <c r="P75" s="79">
        <v>0</v>
      </c>
      <c r="Q75" s="79">
        <v>0</v>
      </c>
      <c r="R75" s="79">
        <v>552943</v>
      </c>
      <c r="S75" s="79">
        <v>1968311</v>
      </c>
      <c r="T75" s="120">
        <f t="shared" si="1"/>
        <v>5.1215669975934635</v>
      </c>
      <c r="U75" s="147">
        <f t="shared" si="3"/>
      </c>
      <c r="V75" s="102">
        <f t="shared" si="7"/>
      </c>
      <c r="W75" s="51"/>
    </row>
    <row r="76" spans="1:23" ht="15.75" customHeight="1">
      <c r="A76" s="73">
        <v>3</v>
      </c>
      <c r="B76" s="68" t="s">
        <v>102</v>
      </c>
      <c r="C76" s="65">
        <v>18149491</v>
      </c>
      <c r="D76" s="79">
        <v>17865290</v>
      </c>
      <c r="E76" s="79">
        <v>284201</v>
      </c>
      <c r="F76" s="79">
        <v>0</v>
      </c>
      <c r="G76" s="79">
        <v>0</v>
      </c>
      <c r="H76" s="64">
        <v>18149491</v>
      </c>
      <c r="I76" s="64">
        <v>1032264</v>
      </c>
      <c r="J76" s="79">
        <v>36428</v>
      </c>
      <c r="K76" s="79">
        <v>0</v>
      </c>
      <c r="L76" s="79">
        <v>0</v>
      </c>
      <c r="M76" s="79">
        <v>995836</v>
      </c>
      <c r="N76" s="79">
        <v>0</v>
      </c>
      <c r="O76" s="79">
        <v>0</v>
      </c>
      <c r="P76" s="79">
        <v>0</v>
      </c>
      <c r="Q76" s="79">
        <v>0</v>
      </c>
      <c r="R76" s="79">
        <v>17117227</v>
      </c>
      <c r="S76" s="79">
        <v>18113063</v>
      </c>
      <c r="T76" s="120">
        <f t="shared" si="1"/>
        <v>3.528942208582301</v>
      </c>
      <c r="U76" s="147">
        <f>IF(SUM(D76:E76)=SUM(F76,H76),"","lệch "&amp;SUM(D76:E76)-SUM(F76,H76))</f>
      </c>
      <c r="V76" s="102">
        <f t="shared" si="7"/>
      </c>
      <c r="W76" s="51"/>
    </row>
    <row r="77" spans="1:23" ht="15.75" customHeight="1">
      <c r="A77" s="84">
        <v>4</v>
      </c>
      <c r="B77" s="68" t="s">
        <v>128</v>
      </c>
      <c r="C77" s="65">
        <v>3172897</v>
      </c>
      <c r="D77" s="79">
        <v>2905907</v>
      </c>
      <c r="E77" s="79">
        <v>266990</v>
      </c>
      <c r="F77" s="79">
        <v>0</v>
      </c>
      <c r="G77" s="79">
        <v>0</v>
      </c>
      <c r="H77" s="64">
        <v>3172897</v>
      </c>
      <c r="I77" s="64">
        <v>2269680</v>
      </c>
      <c r="J77" s="79">
        <v>290370</v>
      </c>
      <c r="K77" s="79">
        <v>920</v>
      </c>
      <c r="L77" s="79">
        <v>0</v>
      </c>
      <c r="M77" s="79">
        <v>1978390</v>
      </c>
      <c r="N77" s="79">
        <v>0</v>
      </c>
      <c r="O77" s="79">
        <v>0</v>
      </c>
      <c r="P77" s="79">
        <v>0</v>
      </c>
      <c r="Q77" s="79">
        <v>0</v>
      </c>
      <c r="R77" s="79">
        <v>903217</v>
      </c>
      <c r="S77" s="79">
        <v>2881607</v>
      </c>
      <c r="T77" s="120">
        <f t="shared" si="1"/>
        <v>12.833967784004793</v>
      </c>
      <c r="U77" s="147">
        <f>IF(SUM(D77:E77)=SUM(F77,H77),"","lệch "&amp;SUM(D77:E77)-SUM(F77,H77))</f>
      </c>
      <c r="V77" s="102">
        <f t="shared" si="7"/>
      </c>
      <c r="W77" s="51"/>
    </row>
    <row r="78" spans="1:23" ht="15.75" customHeight="1">
      <c r="A78" s="73">
        <v>5</v>
      </c>
      <c r="B78" s="68" t="s">
        <v>130</v>
      </c>
      <c r="C78" s="65">
        <v>4153435</v>
      </c>
      <c r="D78" s="79">
        <v>3635776</v>
      </c>
      <c r="E78" s="79">
        <v>517659</v>
      </c>
      <c r="F78" s="79">
        <v>0</v>
      </c>
      <c r="G78" s="79">
        <v>0</v>
      </c>
      <c r="H78" s="64">
        <v>4153435</v>
      </c>
      <c r="I78" s="64">
        <v>2896645</v>
      </c>
      <c r="J78" s="79">
        <v>74403</v>
      </c>
      <c r="K78" s="79">
        <v>0</v>
      </c>
      <c r="L78" s="79">
        <v>0</v>
      </c>
      <c r="M78" s="79">
        <v>2803242</v>
      </c>
      <c r="N78" s="79">
        <v>19000</v>
      </c>
      <c r="O78" s="79">
        <v>0</v>
      </c>
      <c r="P78" s="79">
        <v>0</v>
      </c>
      <c r="Q78" s="79">
        <v>0</v>
      </c>
      <c r="R78" s="79">
        <v>1256790</v>
      </c>
      <c r="S78" s="79">
        <v>4079032</v>
      </c>
      <c r="T78" s="120">
        <f t="shared" si="1"/>
        <v>2.5685922852127203</v>
      </c>
      <c r="U78" s="147">
        <f>IF(SUM(D78:E78)=SUM(F78,H78),"","lệch "&amp;SUM(D78:E78)-SUM(F78,H78))</f>
      </c>
      <c r="V78" s="102">
        <f t="shared" si="7"/>
      </c>
      <c r="W78" s="51"/>
    </row>
    <row r="79" spans="1:23" ht="13.5" customHeight="1">
      <c r="A79" s="84">
        <v>6</v>
      </c>
      <c r="B79" s="91" t="s">
        <v>53</v>
      </c>
      <c r="C79" s="65">
        <v>6579109</v>
      </c>
      <c r="D79" s="85">
        <v>4841313</v>
      </c>
      <c r="E79" s="79">
        <v>1737796</v>
      </c>
      <c r="F79" s="79">
        <v>0</v>
      </c>
      <c r="G79" s="79">
        <v>0</v>
      </c>
      <c r="H79" s="64">
        <v>6579109</v>
      </c>
      <c r="I79" s="64">
        <v>6579109</v>
      </c>
      <c r="J79" s="79">
        <v>80855</v>
      </c>
      <c r="K79" s="79">
        <v>0</v>
      </c>
      <c r="L79" s="79">
        <v>0</v>
      </c>
      <c r="M79" s="79">
        <v>6498254</v>
      </c>
      <c r="N79" s="79">
        <v>0</v>
      </c>
      <c r="O79" s="79">
        <v>0</v>
      </c>
      <c r="P79" s="79">
        <v>0</v>
      </c>
      <c r="Q79" s="79">
        <v>0</v>
      </c>
      <c r="R79" s="85">
        <v>0</v>
      </c>
      <c r="S79" s="79">
        <v>6498254</v>
      </c>
      <c r="T79" s="120">
        <f t="shared" si="1"/>
        <v>1.2289658067680593</v>
      </c>
      <c r="U79" s="147">
        <f t="shared" si="3"/>
      </c>
      <c r="V79" s="102">
        <f t="shared" si="7"/>
      </c>
      <c r="W79" s="51"/>
    </row>
    <row r="80" spans="1:23" ht="13.5" customHeight="1">
      <c r="A80" s="57" t="s">
        <v>105</v>
      </c>
      <c r="B80" s="113" t="s">
        <v>106</v>
      </c>
      <c r="C80" s="87">
        <f>D80+E80</f>
        <v>36878098</v>
      </c>
      <c r="D80" s="58">
        <f aca="true" t="shared" si="16" ref="D80:R80">+SUM(D81:D85)</f>
        <v>29830910</v>
      </c>
      <c r="E80" s="58">
        <f t="shared" si="16"/>
        <v>7047188</v>
      </c>
      <c r="F80" s="58">
        <f t="shared" si="16"/>
        <v>89330</v>
      </c>
      <c r="G80" s="58">
        <f t="shared" si="16"/>
        <v>0</v>
      </c>
      <c r="H80" s="58">
        <f t="shared" si="16"/>
        <v>36788768</v>
      </c>
      <c r="I80" s="58">
        <f t="shared" si="16"/>
        <v>14755754</v>
      </c>
      <c r="J80" s="58">
        <f t="shared" si="16"/>
        <v>1010119</v>
      </c>
      <c r="K80" s="58">
        <f t="shared" si="16"/>
        <v>536186</v>
      </c>
      <c r="L80" s="58">
        <f t="shared" si="16"/>
        <v>0</v>
      </c>
      <c r="M80" s="58">
        <f t="shared" si="16"/>
        <v>8465097</v>
      </c>
      <c r="N80" s="58">
        <f t="shared" si="16"/>
        <v>4744352</v>
      </c>
      <c r="O80" s="58">
        <f t="shared" si="16"/>
        <v>0</v>
      </c>
      <c r="P80" s="58">
        <f t="shared" si="16"/>
        <v>0</v>
      </c>
      <c r="Q80" s="58">
        <f t="shared" si="16"/>
        <v>0</v>
      </c>
      <c r="R80" s="58">
        <f t="shared" si="16"/>
        <v>22033014</v>
      </c>
      <c r="S80" s="89">
        <f>+R80+Q80+P80+O80+N80+M80</f>
        <v>35242463</v>
      </c>
      <c r="T80" s="148">
        <f aca="true" t="shared" si="17" ref="T80:T85">+(J80+K80+L80)/I80*100</f>
        <v>10.479335722186748</v>
      </c>
      <c r="U80" s="147">
        <f>IF(SUM(D80:E80)=SUM(F80,H80),"","lệch "&amp;SUM(D80:E80)-SUM(F80,H80))</f>
      </c>
      <c r="V80" s="102">
        <f>IF(OR(S80&lt;&gt;SUM(M80:R80),S80&lt;&gt;SUM(S81:S85),S80&lt;&gt;H80-SUM(J80:L80)),"SAI","")</f>
      </c>
      <c r="W80" s="51">
        <v>1</v>
      </c>
    </row>
    <row r="81" spans="1:23" ht="13.5" customHeight="1">
      <c r="A81" s="73">
        <v>1</v>
      </c>
      <c r="B81" s="115" t="s">
        <v>107</v>
      </c>
      <c r="C81" s="62">
        <v>6451311</v>
      </c>
      <c r="D81" s="78">
        <v>4157705</v>
      </c>
      <c r="E81" s="78">
        <v>2293606</v>
      </c>
      <c r="F81" s="78"/>
      <c r="G81" s="78">
        <v>0</v>
      </c>
      <c r="H81" s="83">
        <v>6451311</v>
      </c>
      <c r="I81" s="83">
        <v>1456601</v>
      </c>
      <c r="J81" s="78">
        <v>89591</v>
      </c>
      <c r="K81" s="78"/>
      <c r="L81" s="78"/>
      <c r="M81" s="78">
        <v>1367010</v>
      </c>
      <c r="N81" s="78">
        <v>0</v>
      </c>
      <c r="O81" s="78">
        <v>0</v>
      </c>
      <c r="P81" s="78">
        <v>0</v>
      </c>
      <c r="Q81" s="78">
        <v>0</v>
      </c>
      <c r="R81" s="78">
        <v>4994710</v>
      </c>
      <c r="S81" s="66">
        <v>6361720</v>
      </c>
      <c r="T81" s="120">
        <f t="shared" si="17"/>
        <v>6.15068917294441</v>
      </c>
      <c r="U81" s="147">
        <f>IF(SUM(D81:E81)=SUM(F81,H81),"","lệch "&amp;SUM(D81:E81)-SUM(F81,H81))</f>
      </c>
      <c r="V81" s="102">
        <f>IF(OR(S81&lt;&gt;SUM(M81:R81),S81&lt;&gt;H81-SUM(J81:L81)),"SAI","")</f>
      </c>
      <c r="W81" s="51"/>
    </row>
    <row r="82" spans="1:23" ht="15.75" customHeight="1">
      <c r="A82" s="67">
        <v>2</v>
      </c>
      <c r="B82" s="68" t="s">
        <v>108</v>
      </c>
      <c r="C82" s="65">
        <v>5001225</v>
      </c>
      <c r="D82" s="79">
        <v>4061744</v>
      </c>
      <c r="E82" s="79">
        <v>939481</v>
      </c>
      <c r="F82" s="79"/>
      <c r="G82" s="79">
        <v>0</v>
      </c>
      <c r="H82" s="83">
        <v>5001225</v>
      </c>
      <c r="I82" s="83">
        <v>2450353</v>
      </c>
      <c r="J82" s="79">
        <v>176612</v>
      </c>
      <c r="K82" s="79">
        <v>3305</v>
      </c>
      <c r="L82" s="79"/>
      <c r="M82" s="79">
        <v>2270436</v>
      </c>
      <c r="N82" s="79"/>
      <c r="O82" s="79">
        <v>0</v>
      </c>
      <c r="P82" s="79">
        <v>0</v>
      </c>
      <c r="Q82" s="79">
        <v>0</v>
      </c>
      <c r="R82" s="79">
        <v>2550872</v>
      </c>
      <c r="S82" s="79">
        <v>4821308</v>
      </c>
      <c r="T82" s="120">
        <f t="shared" si="17"/>
        <v>7.342493102014282</v>
      </c>
      <c r="U82" s="147">
        <f>IF(SUM(D82:E82)=SUM(F82,H82),"","lệch "&amp;SUM(D82:E82)-SUM(F82,H82))</f>
      </c>
      <c r="V82" s="102">
        <f>IF(OR(S82&lt;&gt;SUM(M82:R82),S82&lt;&gt;H82-SUM(J82:L82)),"SAI","")</f>
      </c>
      <c r="W82" s="51"/>
    </row>
    <row r="83" spans="1:23" ht="15.75" customHeight="1">
      <c r="A83" s="67">
        <v>3</v>
      </c>
      <c r="B83" s="68" t="s">
        <v>45</v>
      </c>
      <c r="C83" s="65">
        <v>9837749</v>
      </c>
      <c r="D83" s="79">
        <v>7087472</v>
      </c>
      <c r="E83" s="79">
        <v>2750277</v>
      </c>
      <c r="F83" s="79"/>
      <c r="G83" s="79"/>
      <c r="H83" s="83">
        <v>9837749</v>
      </c>
      <c r="I83" s="83">
        <v>4118631</v>
      </c>
      <c r="J83" s="79">
        <v>265520</v>
      </c>
      <c r="K83" s="79">
        <v>461289</v>
      </c>
      <c r="L83" s="79"/>
      <c r="M83" s="79">
        <v>3207866</v>
      </c>
      <c r="N83" s="79">
        <v>183956</v>
      </c>
      <c r="O83" s="79"/>
      <c r="P83" s="79"/>
      <c r="Q83" s="79">
        <v>0</v>
      </c>
      <c r="R83" s="79">
        <v>5719118</v>
      </c>
      <c r="S83" s="79">
        <v>9110940</v>
      </c>
      <c r="T83" s="120">
        <f t="shared" si="17"/>
        <v>17.646858871309423</v>
      </c>
      <c r="U83" s="147"/>
      <c r="V83" s="102">
        <f>IF(OR(S83&lt;&gt;SUM(M83:R83),S83&lt;&gt;H83-SUM(J83:L83)),"SAI","")</f>
      </c>
      <c r="W83" s="51"/>
    </row>
    <row r="84" spans="1:23" ht="15.75" customHeight="1">
      <c r="A84" s="67">
        <v>4</v>
      </c>
      <c r="B84" s="68" t="s">
        <v>133</v>
      </c>
      <c r="C84" s="65">
        <v>12600205</v>
      </c>
      <c r="D84" s="79">
        <v>12279824</v>
      </c>
      <c r="E84" s="79">
        <v>320381</v>
      </c>
      <c r="F84" s="79"/>
      <c r="G84" s="79"/>
      <c r="H84" s="83">
        <v>12600205</v>
      </c>
      <c r="I84" s="83">
        <v>5375819</v>
      </c>
      <c r="J84" s="79">
        <v>220783</v>
      </c>
      <c r="K84" s="79">
        <v>66613</v>
      </c>
      <c r="L84" s="79"/>
      <c r="M84" s="79">
        <v>948317</v>
      </c>
      <c r="N84" s="79">
        <v>4140106</v>
      </c>
      <c r="O84" s="79"/>
      <c r="P84" s="79"/>
      <c r="Q84" s="79">
        <v>0</v>
      </c>
      <c r="R84" s="79">
        <v>7224386</v>
      </c>
      <c r="S84" s="79">
        <v>12312809</v>
      </c>
      <c r="T84" s="120">
        <f t="shared" si="17"/>
        <v>5.346087731004336</v>
      </c>
      <c r="U84" s="147">
        <f>IF(SUM(D84:E84)=SUM(F84,H84),"","lệch "&amp;SUM(D84:E84)-SUM(F84,H84))</f>
      </c>
      <c r="V84" s="102">
        <f>IF(OR(S84&lt;&gt;SUM(M84:R84),S84&lt;&gt;H84-SUM(J84:L84)),"SAI","")</f>
      </c>
      <c r="W84" s="51"/>
    </row>
    <row r="85" spans="1:23" ht="18" customHeight="1">
      <c r="A85" s="67">
        <v>5</v>
      </c>
      <c r="B85" s="68" t="s">
        <v>138</v>
      </c>
      <c r="C85" s="65">
        <v>2987608</v>
      </c>
      <c r="D85" s="79">
        <v>2244165</v>
      </c>
      <c r="E85" s="79">
        <v>743443</v>
      </c>
      <c r="F85" s="79">
        <v>89330</v>
      </c>
      <c r="G85" s="79"/>
      <c r="H85" s="83">
        <v>2898278</v>
      </c>
      <c r="I85" s="83">
        <v>1354350</v>
      </c>
      <c r="J85" s="79">
        <v>257613</v>
      </c>
      <c r="K85" s="79">
        <v>4979</v>
      </c>
      <c r="L85" s="79"/>
      <c r="M85" s="79">
        <v>671468</v>
      </c>
      <c r="N85" s="79">
        <v>420290</v>
      </c>
      <c r="O85" s="79"/>
      <c r="P85" s="79"/>
      <c r="Q85" s="79">
        <v>0</v>
      </c>
      <c r="R85" s="79">
        <v>1543928</v>
      </c>
      <c r="S85" s="79">
        <v>2635686</v>
      </c>
      <c r="T85" s="120">
        <f t="shared" si="17"/>
        <v>19.38878428766567</v>
      </c>
      <c r="U85" s="147">
        <f>IF(SUM(D85:E85)=SUM(F85,H85),"","lệch "&amp;SUM(D85:E85)-SUM(F85,H85))</f>
      </c>
      <c r="V85" s="102">
        <f>IF(OR(S85&lt;&gt;SUM(M85:R85),S85&lt;&gt;H85-SUM(J85:L85)),"SAI","")</f>
      </c>
      <c r="W85" s="51"/>
    </row>
    <row r="86" spans="1:23" ht="21" customHeight="1">
      <c r="A86" s="211"/>
      <c r="B86" s="211"/>
      <c r="C86" s="211"/>
      <c r="D86" s="211"/>
      <c r="E86" s="211"/>
      <c r="F86" s="149"/>
      <c r="G86" s="149"/>
      <c r="H86" s="150"/>
      <c r="I86" s="150"/>
      <c r="J86" s="149"/>
      <c r="K86" s="149"/>
      <c r="L86" s="149"/>
      <c r="M86" s="226" t="s">
        <v>152</v>
      </c>
      <c r="N86" s="226"/>
      <c r="O86" s="226"/>
      <c r="P86" s="226"/>
      <c r="Q86" s="226"/>
      <c r="R86" s="226"/>
      <c r="S86" s="226"/>
      <c r="T86" s="135"/>
      <c r="U86" s="147">
        <f>+C86-F86-H86</f>
        <v>0</v>
      </c>
      <c r="V86" s="135"/>
      <c r="W86" s="51"/>
    </row>
    <row r="87" spans="1:23" ht="16.5" customHeight="1">
      <c r="A87" s="142"/>
      <c r="B87" s="215" t="s">
        <v>110</v>
      </c>
      <c r="C87" s="215"/>
      <c r="D87" s="215"/>
      <c r="E87" s="151"/>
      <c r="F87" s="150"/>
      <c r="G87" s="150"/>
      <c r="H87" s="150"/>
      <c r="I87" s="150"/>
      <c r="J87" s="150"/>
      <c r="K87" s="150"/>
      <c r="L87" s="150"/>
      <c r="M87" s="219" t="s">
        <v>148</v>
      </c>
      <c r="N87" s="219"/>
      <c r="O87" s="219"/>
      <c r="P87" s="219"/>
      <c r="Q87" s="219"/>
      <c r="R87" s="219"/>
      <c r="S87" s="219"/>
      <c r="T87" s="152"/>
      <c r="U87" s="153"/>
      <c r="V87" s="152"/>
      <c r="W87" s="51"/>
    </row>
    <row r="88" spans="1:23" ht="18.75" customHeight="1">
      <c r="A88" s="134"/>
      <c r="B88" s="209" t="s">
        <v>111</v>
      </c>
      <c r="C88" s="209"/>
      <c r="D88" s="209"/>
      <c r="E88" s="135"/>
      <c r="F88" s="135"/>
      <c r="G88" s="135"/>
      <c r="H88" s="140"/>
      <c r="I88" s="140"/>
      <c r="J88" s="135"/>
      <c r="K88" s="135"/>
      <c r="L88" s="135"/>
      <c r="M88" s="210"/>
      <c r="N88" s="210"/>
      <c r="O88" s="210"/>
      <c r="P88" s="210"/>
      <c r="Q88" s="210"/>
      <c r="R88" s="210"/>
      <c r="S88" s="210"/>
      <c r="T88" s="135"/>
      <c r="U88" s="136"/>
      <c r="V88" s="135"/>
      <c r="W88" s="51"/>
    </row>
    <row r="89" spans="1:23" ht="29.25" customHeight="1">
      <c r="A89" s="134"/>
      <c r="B89" s="92"/>
      <c r="C89" s="93"/>
      <c r="D89" s="93" t="s">
        <v>129</v>
      </c>
      <c r="E89" s="135"/>
      <c r="F89" s="135"/>
      <c r="G89" s="135"/>
      <c r="H89" s="140"/>
      <c r="I89" s="140"/>
      <c r="J89" s="135"/>
      <c r="K89" s="135"/>
      <c r="L89" s="135"/>
      <c r="M89" s="93"/>
      <c r="N89" s="93"/>
      <c r="O89" s="93"/>
      <c r="P89" s="93"/>
      <c r="Q89" s="93"/>
      <c r="R89" s="135"/>
      <c r="S89" s="135"/>
      <c r="T89" s="135"/>
      <c r="U89" s="136"/>
      <c r="V89" s="135"/>
      <c r="W89" s="51"/>
    </row>
    <row r="90" spans="1:23" ht="10.5" customHeight="1">
      <c r="A90" s="154"/>
      <c r="B90" s="92"/>
      <c r="C90" s="93"/>
      <c r="D90" s="93"/>
      <c r="E90" s="155"/>
      <c r="F90" s="155"/>
      <c r="G90" s="155"/>
      <c r="H90" s="156"/>
      <c r="I90" s="156"/>
      <c r="J90" s="155"/>
      <c r="K90" s="155"/>
      <c r="L90" s="155"/>
      <c r="M90" s="93"/>
      <c r="N90" s="93"/>
      <c r="O90" s="93"/>
      <c r="P90" s="93"/>
      <c r="Q90" s="93"/>
      <c r="R90" s="135"/>
      <c r="S90" s="135"/>
      <c r="T90" s="135"/>
      <c r="U90" s="136"/>
      <c r="V90" s="135"/>
      <c r="W90" s="51"/>
    </row>
    <row r="91" spans="1:22" ht="16.5">
      <c r="A91" s="154"/>
      <c r="B91" s="206" t="s">
        <v>132</v>
      </c>
      <c r="C91" s="206"/>
      <c r="D91" s="206"/>
      <c r="E91" s="155"/>
      <c r="F91" s="155"/>
      <c r="G91" s="155"/>
      <c r="H91" s="156"/>
      <c r="I91" s="156"/>
      <c r="J91" s="155"/>
      <c r="K91" s="155"/>
      <c r="L91" s="155"/>
      <c r="M91" s="207" t="s">
        <v>144</v>
      </c>
      <c r="N91" s="207"/>
      <c r="O91" s="207"/>
      <c r="P91" s="207"/>
      <c r="Q91" s="207"/>
      <c r="R91" s="207"/>
      <c r="S91" s="207"/>
      <c r="T91" s="135"/>
      <c r="U91" s="136"/>
      <c r="V91" s="135"/>
    </row>
    <row r="94" spans="8:9" s="96" customFormat="1" ht="8.25">
      <c r="H94" s="97"/>
      <c r="I94" s="97"/>
    </row>
    <row r="95" spans="3:24" s="98" customFormat="1" ht="8.25"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Q95" s="99"/>
      <c r="R95" s="99"/>
      <c r="S95" s="99"/>
      <c r="U95" s="99"/>
      <c r="X95" s="99"/>
    </row>
    <row r="96" spans="3:24" s="100" customFormat="1" ht="8.25">
      <c r="C96" s="96"/>
      <c r="H96" s="97"/>
      <c r="I96" s="97"/>
      <c r="U96" s="96"/>
      <c r="X96" s="96"/>
    </row>
    <row r="97" spans="3:24" s="100" customFormat="1" ht="8.25">
      <c r="C97" s="96"/>
      <c r="E97" s="96"/>
      <c r="F97" s="96"/>
      <c r="G97" s="96"/>
      <c r="H97" s="97"/>
      <c r="I97" s="97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101"/>
      <c r="U97" s="96"/>
      <c r="X97" s="96"/>
    </row>
    <row r="98" spans="3:9" ht="14.25">
      <c r="C98" s="96"/>
      <c r="H98" s="97"/>
      <c r="I98" s="97"/>
    </row>
  </sheetData>
  <sheetProtection/>
  <autoFilter ref="A1:A98"/>
  <mergeCells count="42">
    <mergeCell ref="A11:B11"/>
    <mergeCell ref="A12:B12"/>
    <mergeCell ref="G6:G10"/>
    <mergeCell ref="H7:H10"/>
    <mergeCell ref="B87:D87"/>
    <mergeCell ref="J8:Q8"/>
    <mergeCell ref="D9:D10"/>
    <mergeCell ref="M87:S87"/>
    <mergeCell ref="A6:B10"/>
    <mergeCell ref="I8:I10"/>
    <mergeCell ref="C7:C10"/>
    <mergeCell ref="M86:S86"/>
    <mergeCell ref="M9:M10"/>
    <mergeCell ref="A3:D3"/>
    <mergeCell ref="B91:D91"/>
    <mergeCell ref="M91:S91"/>
    <mergeCell ref="E9:E10"/>
    <mergeCell ref="I7:Q7"/>
    <mergeCell ref="N9:N10"/>
    <mergeCell ref="B88:D88"/>
    <mergeCell ref="M88:S88"/>
    <mergeCell ref="A86:E86"/>
    <mergeCell ref="J9:J10"/>
    <mergeCell ref="E3:P3"/>
    <mergeCell ref="T6:T10"/>
    <mergeCell ref="A2:D2"/>
    <mergeCell ref="E2:P2"/>
    <mergeCell ref="Q2:T2"/>
    <mergeCell ref="C6:E6"/>
    <mergeCell ref="F6:F10"/>
    <mergeCell ref="D7:E8"/>
    <mergeCell ref="H6:R6"/>
    <mergeCell ref="Q5:T5"/>
    <mergeCell ref="L9:L10"/>
    <mergeCell ref="E1:P1"/>
    <mergeCell ref="Q9:Q10"/>
    <mergeCell ref="R7:R10"/>
    <mergeCell ref="P9:P10"/>
    <mergeCell ref="S6:S10"/>
    <mergeCell ref="O9:O10"/>
    <mergeCell ref="Q4:T4"/>
    <mergeCell ref="K9:K10"/>
  </mergeCells>
  <printOptions horizontalCentered="1"/>
  <pageMargins left="0" right="0" top="0.54" bottom="0.54" header="0.39" footer="0.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HungTHA</dc:creator>
  <cp:keywords/>
  <dc:description/>
  <cp:lastModifiedBy>ADMIN</cp:lastModifiedBy>
  <cp:lastPrinted>2018-12-03T04:21:38Z</cp:lastPrinted>
  <dcterms:created xsi:type="dcterms:W3CDTF">2017-11-01T00:46:55Z</dcterms:created>
  <dcterms:modified xsi:type="dcterms:W3CDTF">2018-12-03T04:24:11Z</dcterms:modified>
  <cp:category/>
  <cp:version/>
  <cp:contentType/>
  <cp:contentStatus/>
</cp:coreProperties>
</file>